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669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MM'!$A$1:$Z$41</definedName>
    <definedName name="_xlnm.Print_Area" localSheetId="0">'Vorlage MM'!$A$1:$Y$30</definedName>
    <definedName name="fkgmax">'Vorlage MM'!$AS$2</definedName>
    <definedName name="fkgmin">'Vorlage MM'!$AS$3</definedName>
    <definedName name="fscfmax">'Vorlage MM'!$AM$2</definedName>
    <definedName name="fwert">'Vorlage MM'!$AS$1</definedName>
    <definedName name="mkgmax" localSheetId="0">'Vorlage MM'!$AQ$2</definedName>
    <definedName name="mkgmin" localSheetId="0">'Vorlage MM'!$AQ$3</definedName>
    <definedName name="mscfmax" localSheetId="0">'Vorlage MM'!$AM$1</definedName>
    <definedName name="mwert" localSheetId="0">'Vorlage MM'!$AQ$1</definedName>
  </definedNames>
  <calcPr fullCalcOnLoad="1"/>
</workbook>
</file>

<file path=xl/comments1.xml><?xml version="1.0" encoding="utf-8"?>
<comments xmlns="http://schemas.openxmlformats.org/spreadsheetml/2006/main">
  <authors>
    <author>Gerhard Fuchs</author>
  </authors>
  <commentList>
    <comment ref="D5" authorId="0">
      <text>
        <r>
          <rPr>
            <sz val="8"/>
            <rFont val="Tahoma"/>
            <family val="2"/>
          </rPr>
          <t>Geben Sie bei einer Splittung der Teildisziplinen Reißen (R) und Stoßen (S), die jeweilige Teildisziplin an!</t>
        </r>
      </text>
    </comment>
  </commentList>
</comments>
</file>

<file path=xl/sharedStrings.xml><?xml version="1.0" encoding="utf-8"?>
<sst xmlns="http://schemas.openxmlformats.org/spreadsheetml/2006/main" count="242" uniqueCount="128">
  <si>
    <t>am:</t>
  </si>
  <si>
    <t>KLASSE:</t>
  </si>
  <si>
    <t>Beginn:</t>
  </si>
  <si>
    <t>Austragungsort:</t>
  </si>
  <si>
    <t>Ende:</t>
  </si>
  <si>
    <t>Nr.</t>
  </si>
  <si>
    <t>NAME</t>
  </si>
  <si>
    <t>Geb.-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</si>
  <si>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</si>
  <si>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</si>
  <si>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</si>
  <si>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</si>
  <si>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</si>
  <si>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</si>
  <si>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</si>
  <si>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</si>
  <si>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</si>
  <si>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Jahr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</si>
  <si>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</si>
  <si>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</si>
  <si>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</si>
  <si>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</si>
  <si>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</si>
  <si>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</si>
  <si>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</si>
  <si>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</si>
  <si>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</si>
  <si>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</si>
  <si>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</si>
  <si>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</si>
  <si>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</si>
  <si>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</si>
  <si>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</si>
  <si>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</si>
  <si>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</si>
  <si>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</si>
  <si>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</si>
  <si>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</si>
  <si>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</si>
  <si>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</si>
  <si>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</si>
  <si>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</si>
  <si>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</si>
  <si>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Seitenrichter: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</si>
  <si>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</si>
  <si>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</si>
  <si>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</si>
  <si>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</si>
  <si>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</si>
  <si>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</si>
  <si>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</si>
  <si>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</si>
  <si>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</si>
  <si>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</si>
  <si>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</si>
  <si>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</si>
  <si>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</si>
  <si>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</si>
  <si>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</si>
  <si>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</si>
  <si>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</si>
  <si>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</si>
  <si>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</si>
  <si>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</si>
  <si>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</si>
  <si>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</si>
  <si>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</si>
  <si>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</si>
  <si>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</si>
  <si>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</si>
  <si>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</si>
  <si>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</si>
  <si>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</si>
  <si>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</si>
  <si>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</si>
  <si>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</si>
  <si>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</si>
  <si>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</si>
  <si>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</si>
  <si>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</si>
  <si>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</si>
  <si>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</si>
  <si>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</si>
  <si>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</si>
  <si>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</si>
  <si>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</si>
  <si>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</si>
  <si>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</si>
  <si>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</si>
  <si>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</si>
  <si>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</si>
  <si>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</si>
  <si>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</si>
  <si>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</si>
  <si>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</si>
  <si>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</si>
  <si>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</si>
  <si>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</si>
  <si>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</si>
  <si>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</si>
  <si>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</si>
  <si>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</si>
  <si>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</si>
  <si>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KGR 1</t>
  </si>
  <si>
    <t>KGR 2</t>
  </si>
  <si>
    <t>KGR 3</t>
  </si>
  <si>
    <t>Summe</t>
  </si>
  <si>
    <t>(F) Frau</t>
  </si>
  <si>
    <t>Wettkampf:</t>
  </si>
  <si>
    <t>Datum: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</si>
  <si>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</si>
  <si>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</si>
  <si>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</si>
  <si>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</si>
  <si>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</si>
  <si>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</si>
  <si>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</si>
  <si>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</si>
  <si>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</si>
  <si>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Pass-</t>
  </si>
  <si>
    <t xml:space="preserve">        WGV
        NÖGV</t>
  </si>
  <si>
    <t>Hinweise:</t>
  </si>
  <si>
    <t>Die Athletendatendatei muss als</t>
  </si>
  <si>
    <t>C:\Gewicht\Tab\Athldb.xls</t>
  </si>
  <si>
    <t>auf der Festplatte gespeichert sein.</t>
  </si>
  <si>
    <t>R / S</t>
  </si>
  <si>
    <t>R</t>
  </si>
  <si>
    <t>S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</si>
</sst>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000"/>
    <numFmt numFmtId="193" formatCode="0.0"/>
    <numFmt numFmtId="194" formatCode="d/\ mmmm\ yyyy"/>
    <numFmt numFmtId="195" formatCode="d/\ mm/\ yyyy"/>
    <numFmt numFmtId="196" formatCode="h:mm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\k\g"/>
    <numFmt numFmtId="201" formatCode="##.#\k\g"/>
    <numFmt numFmtId="202" formatCode="##.0\k\g"/>
    <numFmt numFmtId="203" formatCode="&quot;ATS&quot;\ #,##0;\-&quot;ATS&quot;\ #,##0"/>
    <numFmt numFmtId="204" formatCode="&quot;ATS&quot;\ #,##0;[Red]\-&quot;ATS&quot;\ #,##0"/>
    <numFmt numFmtId="205" formatCode="&quot;ATS&quot;\ #,##0.00;\-&quot;ATS&quot;\ #,##0.00"/>
    <numFmt numFmtId="206" formatCode="&quot;ATS&quot;\ #,##0.00;[Red]\-&quot;ATS&quot;\ #,##0.00"/>
    <numFmt numFmtId="207" formatCode="_-&quot;ATS&quot;\ * #,##0_-;\-&quot;ATS&quot;\ * #,##0_-;_-&quot;ATS&quot;\ * &quot;-&quot;_-;_-@_-"/>
    <numFmt numFmtId="208" formatCode="_-&quot;ATS&quot;\ * #,##0.00_-;\-&quot;ATS&quot;\ * #,##0.00_-;_-&quot;ATS&quot;\ * &quot;-&quot;??_-;_-@_-"/>
    <numFmt numFmtId="209" formatCode="#,##0.0;[Red]\-#,##0.0"/>
    <numFmt numFmtId="210" formatCode="_-* #,##0.0_-;\-* #,##0.0_-;_-* &quot;-&quot;??_-;_-@_-"/>
    <numFmt numFmtId="211" formatCode="_-* #,##0_-;\-* #,##0_-;_-* &quot;-&quot;??_-;_-@_-"/>
    <numFmt numFmtId="212" formatCode="mmm\ yyyy"/>
    <numFmt numFmtId="213" formatCode="d/m/yyyy"/>
    <numFmt numFmtId="214" formatCode="0.0000000"/>
    <numFmt numFmtId="215" formatCode="0.000000"/>
    <numFmt numFmtId="216" formatCode="0.00000"/>
    <numFmt numFmtId="217" formatCode="0.000"/>
    <numFmt numFmtId="218" formatCode="d/m"/>
    <numFmt numFmtId="219" formatCode="##"/>
    <numFmt numFmtId="220" formatCode="0.0\ &quot;kg  &quot;"/>
    <numFmt numFmtId="221" formatCode="d/m/yy"/>
    <numFmt numFmtId="222" formatCode="[$€-2]\ #,##0.00_);[Red]\([$€-2]\ #,##0.00\)"/>
    <numFmt numFmtId="223" formatCode="0.000000000"/>
    <numFmt numFmtId="224" formatCode="0&quot; &quot;"/>
    <numFmt numFmtId="225" formatCode="0&quot;   &quot;"/>
    <numFmt numFmtId="226" formatCode="0&quot;     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93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 applyProtection="1">
      <alignment horizontal="centerContinuous"/>
      <protection hidden="1"/>
    </xf>
    <xf numFmtId="0" fontId="6" fillId="33" borderId="18" xfId="0" applyFont="1" applyFill="1" applyBorder="1" applyAlignment="1" applyProtection="1">
      <alignment horizontal="center"/>
      <protection hidden="1"/>
    </xf>
    <xf numFmtId="0" fontId="6" fillId="33" borderId="19" xfId="0" applyFont="1" applyFill="1" applyBorder="1" applyAlignment="1" applyProtection="1">
      <alignment horizontal="center"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hidden="1"/>
    </xf>
    <xf numFmtId="0" fontId="6" fillId="33" borderId="27" xfId="0" applyFont="1" applyFill="1" applyBorder="1" applyAlignment="1" applyProtection="1">
      <alignment horizontal="centerContinuous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30" xfId="0" applyFont="1" applyFill="1" applyBorder="1" applyAlignment="1" applyProtection="1">
      <alignment horizontal="center"/>
      <protection hidden="1"/>
    </xf>
    <xf numFmtId="192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92" fontId="6" fillId="33" borderId="33" xfId="0" applyNumberFormat="1" applyFont="1" applyFill="1" applyBorder="1" applyAlignment="1" applyProtection="1">
      <alignment horizontal="center" vertical="center"/>
      <protection hidden="1"/>
    </xf>
    <xf numFmtId="192" fontId="6" fillId="33" borderId="34" xfId="0" applyNumberFormat="1" applyFont="1" applyFill="1" applyBorder="1" applyAlignment="1" applyProtection="1">
      <alignment horizontal="center" vertical="center"/>
      <protection hidden="1"/>
    </xf>
    <xf numFmtId="2" fontId="9" fillId="33" borderId="35" xfId="0" applyNumberFormat="1" applyFont="1" applyFill="1" applyBorder="1" applyAlignment="1" applyProtection="1">
      <alignment horizontal="right" vertical="center"/>
      <protection hidden="1"/>
    </xf>
    <xf numFmtId="2" fontId="9" fillId="33" borderId="32" xfId="0" applyNumberFormat="1" applyFont="1" applyFill="1" applyBorder="1" applyAlignment="1" applyProtection="1">
      <alignment horizontal="right" vertical="center"/>
      <protection hidden="1"/>
    </xf>
    <xf numFmtId="193" fontId="9" fillId="33" borderId="36" xfId="0" applyNumberFormat="1" applyFont="1" applyFill="1" applyBorder="1" applyAlignment="1" applyProtection="1">
      <alignment horizontal="right" vertical="center"/>
      <protection hidden="1"/>
    </xf>
    <xf numFmtId="193" fontId="6" fillId="33" borderId="11" xfId="0" applyNumberFormat="1" applyFont="1" applyFill="1" applyBorder="1" applyAlignment="1" applyProtection="1">
      <alignment horizontal="center" vertical="center"/>
      <protection hidden="1"/>
    </xf>
    <xf numFmtId="192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/>
      <protection hidden="1"/>
    </xf>
    <xf numFmtId="2" fontId="9" fillId="33" borderId="35" xfId="0" applyNumberFormat="1" applyFont="1" applyFill="1" applyBorder="1" applyAlignment="1" applyProtection="1">
      <alignment horizontal="right" vertical="center"/>
      <protection hidden="1"/>
    </xf>
    <xf numFmtId="0" fontId="6" fillId="33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33" borderId="42" xfId="0" applyFont="1" applyFill="1" applyBorder="1" applyAlignment="1" applyProtection="1">
      <alignment horizontal="right" vertical="center"/>
      <protection hidden="1"/>
    </xf>
    <xf numFmtId="2" fontId="9" fillId="33" borderId="38" xfId="0" applyNumberFormat="1" applyFont="1" applyFill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horizontal="right" vertical="center"/>
      <protection hidden="1"/>
    </xf>
    <xf numFmtId="2" fontId="9" fillId="33" borderId="44" xfId="0" applyNumberFormat="1" applyFont="1" applyFill="1" applyBorder="1" applyAlignment="1" applyProtection="1">
      <alignment horizontal="right" vertical="center"/>
      <protection hidden="1"/>
    </xf>
    <xf numFmtId="2" fontId="9" fillId="33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right" vertical="center"/>
      <protection hidden="1"/>
    </xf>
    <xf numFmtId="2" fontId="9" fillId="33" borderId="47" xfId="0" applyNumberFormat="1" applyFont="1" applyFill="1" applyBorder="1" applyAlignment="1" applyProtection="1">
      <alignment horizontal="right" vertical="center"/>
      <protection hidden="1"/>
    </xf>
    <xf numFmtId="2" fontId="9" fillId="33" borderId="48" xfId="0" applyNumberFormat="1" applyFont="1" applyFill="1" applyBorder="1" applyAlignment="1" applyProtection="1">
      <alignment horizontal="right" vertical="center"/>
      <protection hidden="1"/>
    </xf>
    <xf numFmtId="0" fontId="6" fillId="33" borderId="49" xfId="0" applyFont="1" applyFill="1" applyBorder="1" applyAlignment="1" applyProtection="1">
      <alignment horizontal="right" vertical="center"/>
      <protection hidden="1"/>
    </xf>
    <xf numFmtId="192" fontId="6" fillId="33" borderId="50" xfId="0" applyNumberFormat="1" applyFont="1" applyFill="1" applyBorder="1" applyAlignment="1" applyProtection="1">
      <alignment horizontal="center" vertical="center"/>
      <protection hidden="1"/>
    </xf>
    <xf numFmtId="2" fontId="9" fillId="33" borderId="44" xfId="0" applyNumberFormat="1" applyFont="1" applyFill="1" applyBorder="1" applyAlignment="1" applyProtection="1">
      <alignment horizontal="right" vertical="center"/>
      <protection hidden="1"/>
    </xf>
    <xf numFmtId="193" fontId="9" fillId="33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vertical="center"/>
      <protection hidden="1"/>
    </xf>
    <xf numFmtId="2" fontId="9" fillId="33" borderId="28" xfId="0" applyNumberFormat="1" applyFont="1" applyFill="1" applyBorder="1" applyAlignment="1" applyProtection="1">
      <alignment horizontal="right" vertical="center"/>
      <protection hidden="1"/>
    </xf>
    <xf numFmtId="2" fontId="9" fillId="33" borderId="23" xfId="0" applyNumberFormat="1" applyFont="1" applyFill="1" applyBorder="1" applyAlignment="1" applyProtection="1">
      <alignment horizontal="right" vertical="center"/>
      <protection hidden="1"/>
    </xf>
    <xf numFmtId="0" fontId="6" fillId="33" borderId="51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1" fillId="34" borderId="0" xfId="0" applyFont="1" applyFill="1" applyAlignment="1" applyProtection="1">
      <alignment horizontal="center"/>
      <protection hidden="1"/>
    </xf>
    <xf numFmtId="0" fontId="21" fillId="34" borderId="0" xfId="0" applyFont="1" applyFill="1" applyAlignment="1" applyProtection="1">
      <alignment/>
      <protection hidden="1"/>
    </xf>
    <xf numFmtId="0" fontId="21" fillId="34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193" fontId="6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93" fontId="6" fillId="0" borderId="5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93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 hidden="1"/>
    </xf>
    <xf numFmtId="0" fontId="6" fillId="33" borderId="0" xfId="0" applyFont="1" applyFill="1" applyAlignment="1" applyProtection="1">
      <alignment/>
      <protection/>
    </xf>
    <xf numFmtId="217" fontId="6" fillId="33" borderId="0" xfId="0" applyNumberFormat="1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223" fontId="6" fillId="33" borderId="0" xfId="0" applyNumberFormat="1" applyFont="1" applyFill="1" applyAlignment="1" applyProtection="1">
      <alignment/>
      <protection/>
    </xf>
    <xf numFmtId="2" fontId="9" fillId="33" borderId="41" xfId="0" applyNumberFormat="1" applyFont="1" applyFill="1" applyBorder="1" applyAlignment="1" applyProtection="1">
      <alignment horizontal="right" vertical="center"/>
      <protection hidden="1"/>
    </xf>
    <xf numFmtId="1" fontId="6" fillId="0" borderId="53" xfId="0" applyNumberFormat="1" applyFont="1" applyBorder="1" applyAlignment="1" applyProtection="1">
      <alignment horizontal="right" vertical="center"/>
      <protection locked="0"/>
    </xf>
    <xf numFmtId="1" fontId="6" fillId="0" borderId="54" xfId="0" applyNumberFormat="1" applyFont="1" applyBorder="1" applyAlignment="1" applyProtection="1">
      <alignment horizontal="right" vertical="center"/>
      <protection locked="0"/>
    </xf>
    <xf numFmtId="1" fontId="6" fillId="0" borderId="33" xfId="0" applyNumberFormat="1" applyFont="1" applyBorder="1" applyAlignment="1" applyProtection="1">
      <alignment horizontal="right" vertical="center"/>
      <protection locked="0"/>
    </xf>
    <xf numFmtId="1" fontId="6" fillId="0" borderId="50" xfId="0" applyNumberFormat="1" applyFont="1" applyBorder="1" applyAlignment="1" applyProtection="1">
      <alignment horizontal="right" vertical="center"/>
      <protection locked="0"/>
    </xf>
    <xf numFmtId="226" fontId="9" fillId="0" borderId="40" xfId="0" applyNumberFormat="1" applyFont="1" applyBorder="1" applyAlignment="1" applyProtection="1">
      <alignment horizontal="right" vertical="center"/>
      <protection hidden="1"/>
    </xf>
    <xf numFmtId="226" fontId="9" fillId="0" borderId="41" xfId="0" applyNumberFormat="1" applyFont="1" applyBorder="1" applyAlignment="1" applyProtection="1">
      <alignment horizontal="right" vertical="center"/>
      <protection hidden="1"/>
    </xf>
    <xf numFmtId="0" fontId="24" fillId="0" borderId="10" xfId="0" applyFont="1" applyFill="1" applyBorder="1" applyAlignment="1" applyProtection="1">
      <alignment vertical="center"/>
      <protection/>
    </xf>
    <xf numFmtId="4" fontId="9" fillId="0" borderId="48" xfId="0" applyNumberFormat="1" applyFont="1" applyBorder="1" applyAlignment="1" applyProtection="1">
      <alignment horizontal="right" vertical="center"/>
      <protection hidden="1"/>
    </xf>
    <xf numFmtId="4" fontId="9" fillId="0" borderId="32" xfId="0" applyNumberFormat="1" applyFont="1" applyBorder="1" applyAlignment="1" applyProtection="1">
      <alignment horizontal="right" vertical="center"/>
      <protection hidden="1"/>
    </xf>
    <xf numFmtId="4" fontId="9" fillId="0" borderId="38" xfId="0" applyNumberFormat="1" applyFont="1" applyBorder="1" applyAlignment="1" applyProtection="1">
      <alignment horizontal="right" vertical="center"/>
      <protection hidden="1"/>
    </xf>
    <xf numFmtId="0" fontId="6" fillId="0" borderId="52" xfId="0" applyFont="1" applyBorder="1" applyAlignment="1" applyProtection="1">
      <alignment horizontal="center" vertical="center"/>
      <protection locked="0"/>
    </xf>
    <xf numFmtId="192" fontId="6" fillId="33" borderId="38" xfId="0" applyNumberFormat="1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/>
      <protection hidden="1"/>
    </xf>
    <xf numFmtId="0" fontId="6" fillId="33" borderId="52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44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23" fillId="0" borderId="12" xfId="0" applyFont="1" applyBorder="1" applyAlignment="1" applyProtection="1">
      <alignment horizontal="center" vertical="center" textRotation="90"/>
      <protection hidden="1"/>
    </xf>
    <xf numFmtId="0" fontId="23" fillId="0" borderId="21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1" fillId="0" borderId="55" xfId="0" applyFont="1" applyBorder="1" applyAlignment="1" applyProtection="1">
      <alignment horizontal="left" vertical="center" indent="1"/>
      <protection hidden="1"/>
    </xf>
    <xf numFmtId="0" fontId="1" fillId="0" borderId="56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" fontId="9" fillId="0" borderId="58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6" fillId="33" borderId="62" xfId="0" applyFont="1" applyFill="1" applyBorder="1" applyAlignment="1" applyProtection="1">
      <alignment horizontal="center" vertical="center"/>
      <protection hidden="1"/>
    </xf>
    <xf numFmtId="194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7" xfId="0" applyFont="1" applyBorder="1" applyAlignment="1" applyProtection="1">
      <alignment horizontal="right" vertical="center"/>
      <protection hidden="1"/>
    </xf>
    <xf numFmtId="4" fontId="9" fillId="0" borderId="34" xfId="0" applyNumberFormat="1" applyFont="1" applyBorder="1" applyAlignment="1" applyProtection="1">
      <alignment horizontal="right" vertical="center"/>
      <protection hidden="1"/>
    </xf>
    <xf numFmtId="4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0" fontId="11" fillId="0" borderId="63" xfId="0" applyFont="1" applyBorder="1" applyAlignment="1" applyProtection="1">
      <alignment horizontal="right" vertical="center"/>
      <protection hidden="1"/>
    </xf>
    <xf numFmtId="0" fontId="11" fillId="0" borderId="64" xfId="0" applyFont="1" applyBorder="1" applyAlignment="1" applyProtection="1">
      <alignment horizontal="right" vertical="center"/>
      <protection hidden="1"/>
    </xf>
    <xf numFmtId="0" fontId="11" fillId="0" borderId="61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2" fontId="9" fillId="0" borderId="65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66" xfId="0" applyFont="1" applyBorder="1" applyAlignment="1" applyProtection="1">
      <alignment vertical="center"/>
      <protection hidden="1"/>
    </xf>
    <xf numFmtId="0" fontId="6" fillId="0" borderId="67" xfId="0" applyFont="1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4" fillId="0" borderId="3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68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11" fillId="0" borderId="54" xfId="0" applyFont="1" applyBorder="1" applyAlignment="1" applyProtection="1">
      <alignment horizontal="right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11" fillId="0" borderId="37" xfId="0" applyFont="1" applyBorder="1" applyAlignment="1" applyProtection="1">
      <alignment horizontal="right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Border="1" applyAlignment="1" applyProtection="1">
      <alignment horizontal="left" indent="1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4" fontId="9" fillId="0" borderId="58" xfId="0" applyNumberFormat="1" applyFont="1" applyBorder="1" applyAlignment="1" applyProtection="1">
      <alignment horizontal="right" vertical="center"/>
      <protection hidden="1"/>
    </xf>
    <xf numFmtId="4" fontId="9" fillId="0" borderId="38" xfId="0" applyNumberFormat="1" applyFont="1" applyBorder="1" applyAlignment="1" applyProtection="1">
      <alignment horizontal="right" vertical="center"/>
      <protection hidden="1"/>
    </xf>
    <xf numFmtId="4" fontId="9" fillId="0" borderId="69" xfId="0" applyNumberFormat="1" applyFont="1" applyBorder="1" applyAlignment="1" applyProtection="1">
      <alignment horizontal="right" vertical="center"/>
      <protection hidden="1"/>
    </xf>
    <xf numFmtId="4" fontId="9" fillId="0" borderId="48" xfId="0" applyNumberFormat="1" applyFont="1" applyBorder="1" applyAlignment="1" applyProtection="1">
      <alignment horizontal="right" vertical="center"/>
      <protection hidden="1"/>
    </xf>
    <xf numFmtId="19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top" wrapText="1"/>
      <protection locked="0"/>
    </xf>
    <xf numFmtId="1" fontId="8" fillId="0" borderId="0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342900</xdr:colOff>
      <xdr:row>3</xdr:row>
      <xdr:rowOff>9525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6"/>
      <sheetName val="Athleten 2013"/>
      <sheetName val="Athleten 2008 (2)"/>
      <sheetName val="Athleten"/>
      <sheetName val="Athleten OGV"/>
      <sheetName val="Athleten 2014 (2)"/>
      <sheetName val="Athldb"/>
      <sheetName val="Athleten 2014"/>
      <sheetName val="Athleten 2018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showGridLines="0" tabSelected="1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B12" sqref="B12"/>
    </sheetView>
  </sheetViews>
  <sheetFormatPr defaultColWidth="11.421875" defaultRowHeight="12.75"/>
  <cols>
    <col min="1" max="1" width="3.00390625" style="37" bestFit="1" customWidth="1"/>
    <col min="2" max="2" width="20.8515625" style="37" customWidth="1"/>
    <col min="3" max="4" width="3.140625" style="37" customWidth="1"/>
    <col min="5" max="5" width="4.7109375" style="37" customWidth="1"/>
    <col min="6" max="7" width="6.00390625" style="37" customWidth="1"/>
    <col min="8" max="8" width="6.7109375" style="37" customWidth="1"/>
    <col min="9" max="9" width="4.8515625" style="37" customWidth="1"/>
    <col min="10" max="10" width="2.00390625" style="37" bestFit="1" customWidth="1"/>
    <col min="11" max="11" width="4.8515625" style="37" bestFit="1" customWidth="1"/>
    <col min="12" max="12" width="1.8515625" style="37" bestFit="1" customWidth="1"/>
    <col min="13" max="13" width="4.8515625" style="37" bestFit="1" customWidth="1"/>
    <col min="14" max="14" width="1.8515625" style="37" bestFit="1" customWidth="1"/>
    <col min="15" max="15" width="4.57421875" style="37" customWidth="1"/>
    <col min="16" max="16" width="2.57421875" style="37" customWidth="1"/>
    <col min="17" max="17" width="4.8515625" style="37" bestFit="1" customWidth="1"/>
    <col min="18" max="18" width="1.8515625" style="37" bestFit="1" customWidth="1"/>
    <col min="19" max="19" width="4.8515625" style="37" customWidth="1"/>
    <col min="20" max="20" width="1.8515625" style="37" bestFit="1" customWidth="1"/>
    <col min="21" max="21" width="4.8515625" style="37" customWidth="1"/>
    <col min="22" max="22" width="1.8515625" style="37" bestFit="1" customWidth="1"/>
    <col min="23" max="25" width="7.140625" style="37" customWidth="1"/>
    <col min="26" max="26" width="2.28125" style="37" customWidth="1"/>
    <col min="27" max="31" width="5.7109375" style="45" hidden="1" customWidth="1"/>
    <col min="32" max="32" width="6.7109375" style="37" hidden="1" customWidth="1"/>
    <col min="33" max="34" width="7.7109375" style="37" hidden="1" customWidth="1"/>
    <col min="35" max="35" width="8.57421875" style="37" hidden="1" customWidth="1"/>
    <col min="36" max="36" width="9.7109375" style="37" hidden="1" customWidth="1"/>
    <col min="37" max="37" width="9.00390625" style="37" hidden="1" customWidth="1"/>
    <col min="38" max="38" width="10.28125" style="37" hidden="1" customWidth="1"/>
    <col min="39" max="41" width="8.57421875" style="46" hidden="1" customWidth="1"/>
    <col min="42" max="42" width="8.421875" style="46" hidden="1" customWidth="1"/>
    <col min="43" max="43" width="10.00390625" style="46" hidden="1" customWidth="1"/>
    <col min="44" max="44" width="8.421875" style="46" hidden="1" customWidth="1"/>
    <col min="45" max="45" width="13.7109375" style="37" hidden="1" customWidth="1"/>
    <col min="46" max="46" width="4.140625" style="37" hidden="1" customWidth="1"/>
    <col min="47" max="47" width="11.421875" style="37" hidden="1" customWidth="1"/>
    <col min="48" max="54" width="4.00390625" style="37" customWidth="1"/>
    <col min="55" max="16384" width="11.421875" style="37" customWidth="1"/>
  </cols>
  <sheetData>
    <row r="1" spans="2:45" ht="15.75" customHeight="1">
      <c r="B1" s="174" t="s">
        <v>120</v>
      </c>
      <c r="C1" s="38"/>
      <c r="D1" s="38"/>
      <c r="E1" s="180" t="s">
        <v>110</v>
      </c>
      <c r="F1" s="181"/>
      <c r="G1" s="182"/>
      <c r="H1" s="183"/>
      <c r="I1" s="183"/>
      <c r="J1" s="183"/>
      <c r="K1" s="183"/>
      <c r="L1" s="183"/>
      <c r="M1" s="183"/>
      <c r="N1" s="183"/>
      <c r="O1" s="183"/>
      <c r="P1" s="183"/>
      <c r="Q1" s="40"/>
      <c r="R1" s="123" t="s">
        <v>0</v>
      </c>
      <c r="S1" s="199">
        <v>43466</v>
      </c>
      <c r="T1" s="200"/>
      <c r="U1" s="200"/>
      <c r="V1" s="200"/>
      <c r="W1" s="200"/>
      <c r="X1" s="40" t="s">
        <v>1</v>
      </c>
      <c r="Y1" s="40"/>
      <c r="AF1" s="195"/>
      <c r="AG1" s="196"/>
      <c r="AH1" s="196"/>
      <c r="AI1" s="196"/>
      <c r="AJ1" s="124"/>
      <c r="AL1" s="149" t="s">
        <v>111</v>
      </c>
      <c r="AM1" s="151">
        <v>2.5752</v>
      </c>
      <c r="AN1" s="41"/>
      <c r="AP1" s="149" t="s">
        <v>112</v>
      </c>
      <c r="AQ1" s="152">
        <v>0.75194503</v>
      </c>
      <c r="AR1" s="149" t="s">
        <v>117</v>
      </c>
      <c r="AS1" s="152">
        <v>0.783497476</v>
      </c>
    </row>
    <row r="2" spans="2:45" ht="15.75" customHeight="1">
      <c r="B2" s="175"/>
      <c r="C2" s="38"/>
      <c r="D2" s="38"/>
      <c r="E2" s="39"/>
      <c r="F2" s="39"/>
      <c r="G2" s="184"/>
      <c r="H2" s="185"/>
      <c r="I2" s="185"/>
      <c r="J2" s="185"/>
      <c r="K2" s="185"/>
      <c r="L2" s="185"/>
      <c r="M2" s="185"/>
      <c r="N2" s="185"/>
      <c r="O2" s="185"/>
      <c r="P2" s="119"/>
      <c r="Q2" s="40"/>
      <c r="R2" s="123" t="s">
        <v>2</v>
      </c>
      <c r="S2" s="202">
        <v>0</v>
      </c>
      <c r="T2" s="183"/>
      <c r="U2" s="183"/>
      <c r="V2" s="183"/>
      <c r="W2" s="183"/>
      <c r="X2" s="201"/>
      <c r="Y2" s="201"/>
      <c r="AF2" s="42"/>
      <c r="AG2" s="42"/>
      <c r="AH2" s="42"/>
      <c r="AI2" s="43"/>
      <c r="AJ2" s="125"/>
      <c r="AK2" s="148"/>
      <c r="AL2" s="149" t="s">
        <v>118</v>
      </c>
      <c r="AM2" s="151">
        <v>2.6812</v>
      </c>
      <c r="AN2" s="44"/>
      <c r="AP2" s="149" t="s">
        <v>113</v>
      </c>
      <c r="AQ2" s="150">
        <v>175.508</v>
      </c>
      <c r="AR2" s="149" t="s">
        <v>115</v>
      </c>
      <c r="AS2" s="150">
        <v>153.655</v>
      </c>
    </row>
    <row r="3" spans="2:45" ht="15.75" customHeight="1">
      <c r="B3" s="175"/>
      <c r="C3" s="180" t="s">
        <v>3</v>
      </c>
      <c r="D3" s="180"/>
      <c r="E3" s="181"/>
      <c r="F3" s="181"/>
      <c r="G3" s="186"/>
      <c r="H3" s="185"/>
      <c r="I3" s="185"/>
      <c r="J3" s="185"/>
      <c r="K3" s="185"/>
      <c r="L3" s="185"/>
      <c r="M3" s="185"/>
      <c r="N3" s="185"/>
      <c r="O3" s="185"/>
      <c r="P3" s="119"/>
      <c r="Q3" s="40"/>
      <c r="R3" s="123" t="s">
        <v>4</v>
      </c>
      <c r="S3" s="202">
        <v>0</v>
      </c>
      <c r="T3" s="183"/>
      <c r="U3" s="183"/>
      <c r="V3" s="183"/>
      <c r="W3" s="183"/>
      <c r="X3" s="201"/>
      <c r="Y3" s="201"/>
      <c r="AF3" s="195"/>
      <c r="AG3" s="196"/>
      <c r="AH3" s="196"/>
      <c r="AI3" s="196"/>
      <c r="AJ3" s="124"/>
      <c r="AK3" s="148"/>
      <c r="AL3" s="148"/>
      <c r="AM3" s="41"/>
      <c r="AN3" s="41"/>
      <c r="AP3" s="149" t="s">
        <v>114</v>
      </c>
      <c r="AQ3" s="150">
        <v>32</v>
      </c>
      <c r="AR3" s="149" t="s">
        <v>116</v>
      </c>
      <c r="AS3" s="150">
        <v>28</v>
      </c>
    </row>
    <row r="4" spans="2:4" ht="4.5" customHeight="1" thickBot="1">
      <c r="B4" s="45"/>
      <c r="C4" s="45"/>
      <c r="D4" s="45"/>
    </row>
    <row r="5" spans="1:44" ht="14.25" customHeight="1" thickBot="1" thickTop="1">
      <c r="A5" s="222" t="s">
        <v>5</v>
      </c>
      <c r="B5" s="176" t="s">
        <v>6</v>
      </c>
      <c r="C5" s="172" t="s">
        <v>107</v>
      </c>
      <c r="D5" s="172" t="s">
        <v>125</v>
      </c>
      <c r="E5" s="47" t="s">
        <v>7</v>
      </c>
      <c r="F5" s="47" t="s">
        <v>119</v>
      </c>
      <c r="G5" s="47" t="s">
        <v>8</v>
      </c>
      <c r="H5" s="48" t="s">
        <v>9</v>
      </c>
      <c r="I5" s="189" t="s">
        <v>10</v>
      </c>
      <c r="J5" s="190"/>
      <c r="K5" s="190"/>
      <c r="L5" s="190"/>
      <c r="M5" s="190"/>
      <c r="N5" s="190"/>
      <c r="O5" s="190"/>
      <c r="P5" s="191"/>
      <c r="Q5" s="189" t="s">
        <v>11</v>
      </c>
      <c r="R5" s="190"/>
      <c r="S5" s="190"/>
      <c r="T5" s="190"/>
      <c r="U5" s="190"/>
      <c r="V5" s="190"/>
      <c r="W5" s="191"/>
      <c r="X5" s="49" t="s">
        <v>12</v>
      </c>
      <c r="Y5" s="50" t="s">
        <v>13</v>
      </c>
      <c r="AA5" s="197" t="s">
        <v>102</v>
      </c>
      <c r="AB5" s="197"/>
      <c r="AC5" s="197"/>
      <c r="AD5" s="197"/>
      <c r="AF5" s="51" t="s">
        <v>8</v>
      </c>
      <c r="AG5" s="52" t="s">
        <v>9</v>
      </c>
      <c r="AH5" s="53" t="s">
        <v>99</v>
      </c>
      <c r="AI5" s="54" t="s">
        <v>14</v>
      </c>
      <c r="AJ5" s="55" t="s">
        <v>15</v>
      </c>
      <c r="AK5" s="56" t="s">
        <v>12</v>
      </c>
      <c r="AL5" s="57" t="s">
        <v>16</v>
      </c>
      <c r="AM5" s="198" t="s">
        <v>14</v>
      </c>
      <c r="AN5" s="198"/>
      <c r="AO5" s="198"/>
      <c r="AP5" s="198" t="s">
        <v>15</v>
      </c>
      <c r="AQ5" s="198"/>
      <c r="AR5" s="198"/>
    </row>
    <row r="6" spans="1:44" ht="12.75" customHeight="1" thickBot="1">
      <c r="A6" s="223"/>
      <c r="B6" s="177"/>
      <c r="C6" s="173"/>
      <c r="D6" s="173"/>
      <c r="E6" s="58" t="s">
        <v>17</v>
      </c>
      <c r="F6" s="58" t="s">
        <v>5</v>
      </c>
      <c r="G6" s="58" t="s">
        <v>18</v>
      </c>
      <c r="H6" s="59" t="s">
        <v>19</v>
      </c>
      <c r="I6" s="178" t="s">
        <v>20</v>
      </c>
      <c r="J6" s="179"/>
      <c r="K6" s="179" t="s">
        <v>21</v>
      </c>
      <c r="L6" s="179"/>
      <c r="M6" s="179" t="s">
        <v>22</v>
      </c>
      <c r="N6" s="192"/>
      <c r="O6" s="224" t="s">
        <v>23</v>
      </c>
      <c r="P6" s="225"/>
      <c r="Q6" s="178" t="s">
        <v>20</v>
      </c>
      <c r="R6" s="179"/>
      <c r="S6" s="179" t="s">
        <v>21</v>
      </c>
      <c r="T6" s="179"/>
      <c r="U6" s="179" t="s">
        <v>22</v>
      </c>
      <c r="V6" s="179"/>
      <c r="W6" s="60" t="s">
        <v>23</v>
      </c>
      <c r="X6" s="61" t="s">
        <v>24</v>
      </c>
      <c r="Y6" s="62" t="s">
        <v>25</v>
      </c>
      <c r="AA6" s="120" t="s">
        <v>100</v>
      </c>
      <c r="AB6" s="120" t="s">
        <v>101</v>
      </c>
      <c r="AC6" s="120" t="s">
        <v>14</v>
      </c>
      <c r="AD6" s="120" t="s">
        <v>15</v>
      </c>
      <c r="AF6" s="63" t="s">
        <v>18</v>
      </c>
      <c r="AG6" s="64" t="s">
        <v>19</v>
      </c>
      <c r="AH6" s="65" t="s">
        <v>19</v>
      </c>
      <c r="AI6" s="66" t="s">
        <v>23</v>
      </c>
      <c r="AJ6" s="67" t="s">
        <v>23</v>
      </c>
      <c r="AK6" s="68" t="s">
        <v>24</v>
      </c>
      <c r="AL6" s="69" t="s">
        <v>23</v>
      </c>
      <c r="AM6" s="70">
        <v>1</v>
      </c>
      <c r="AN6" s="70">
        <v>2</v>
      </c>
      <c r="AO6" s="70">
        <v>3</v>
      </c>
      <c r="AP6" s="70">
        <v>1</v>
      </c>
      <c r="AQ6" s="70">
        <v>2</v>
      </c>
      <c r="AR6" s="70">
        <v>3</v>
      </c>
    </row>
    <row r="7" spans="1:44" ht="15" customHeight="1">
      <c r="A7" s="130">
        <v>1</v>
      </c>
      <c r="B7" s="131">
        <f>IF(F7="","",VLOOKUP(F7,'[1]Athleten 2018'!A$1:C$999,2,FALSE))</f>
      </c>
      <c r="C7" s="135">
        <f>IF(F7="","",IF(VLOOKUP(F7,'[1]Athleten 2018'!A$1:F$999,6,FALSE)="W","F",""))</f>
      </c>
      <c r="D7" s="164"/>
      <c r="E7" s="164">
        <f>IF(F7="","",VLOOKUP(F7,'[1]Athleten 2018'!A$1:C$999,3,FALSE))</f>
      </c>
      <c r="F7" s="132"/>
      <c r="G7" s="133"/>
      <c r="H7" s="71">
        <f aca="true" t="shared" si="0" ref="H7:H12">AH7</f>
      </c>
      <c r="I7" s="154"/>
      <c r="J7" s="141"/>
      <c r="K7" s="156"/>
      <c r="L7" s="141"/>
      <c r="M7" s="156"/>
      <c r="N7" s="142"/>
      <c r="O7" s="193">
        <f aca="true" t="shared" si="1" ref="O7:O13">AI7</f>
      </c>
      <c r="P7" s="194"/>
      <c r="Q7" s="154"/>
      <c r="R7" s="141"/>
      <c r="S7" s="156"/>
      <c r="T7" s="141"/>
      <c r="U7" s="156"/>
      <c r="V7" s="141"/>
      <c r="W7" s="72">
        <f aca="true" t="shared" si="2" ref="W7:Y12">AJ7</f>
      </c>
      <c r="X7" s="158">
        <f t="shared" si="2"/>
      </c>
      <c r="Y7" s="72">
        <f t="shared" si="2"/>
      </c>
      <c r="AA7" s="126">
        <f aca="true" t="shared" si="3" ref="AA7:AA12">IF(E7="","",IF(E7&gt;1900,E7,IF(E7&lt;11,E7+2000,E7+1900)))</f>
      </c>
      <c r="AB7" s="126">
        <f aca="true" t="shared" si="4" ref="AB7:AB12">IF(AA7="","",YEAR($S$1)-(AA7))</f>
      </c>
      <c r="AC7" s="120">
        <f aca="true" t="shared" si="5" ref="AC7:AC12">IF(D7="S",0,IF(AB7&lt;18,13,0))</f>
        <v>0</v>
      </c>
      <c r="AD7" s="120">
        <f aca="true" t="shared" si="6" ref="AD7:AD12">IF(D7="R",0,IF(AB7&lt;18,17,0))</f>
        <v>0</v>
      </c>
      <c r="AF7" s="127">
        <f aca="true" t="shared" si="7" ref="AF7:AF12">ROUND(G7,1)</f>
        <v>0</v>
      </c>
      <c r="AG7" s="73">
        <f aca="true" ca="1" t="shared" si="8" ref="AG7:AG12">IF(ISBLANK(G7),"",IF(C7="F",IF(G7&gt;0,IF(AF7&gt;fkgmin,IF(AF7&lt;fkgmax,ROUND(10^(fwert*LOG(OFFSET(AG7,0,-1)/fkgmax)^2),4),1),fscfmax)),IF(G7&gt;0,IF(AF7&gt;mkgmin,IF(AF7&lt;mkgmax,ROUND(10^(mwert*LOG(OFFSET(AG7,0,-1)/mkgmax)^2),4),1),mscfmax))))</f>
      </c>
      <c r="AH7" s="74">
        <f aca="true" t="shared" si="9" ref="AH7:AH12">IF(C7="F",AG7*1.5,AG7)</f>
      </c>
      <c r="AI7" s="75">
        <f aca="true" t="shared" si="10" ref="AI7:AI12">IF(B7="","",IF(G7="","",IF(MAX(AM7:AO7)&lt;0,0,ROUND(MAX(AM7:AO7)*$AH7,2))))</f>
      </c>
      <c r="AJ7" s="76">
        <f aca="true" t="shared" si="11" ref="AJ7:AJ12">IF(B7="","",IF(G7="","",IF(MAX(AP7:AR7)&lt;0,0,ROUND(MAX(AP7:AR7)*$AH7,2))))</f>
      </c>
      <c r="AK7" s="77">
        <f aca="true" t="shared" si="12" ref="AK7:AK12">IF(B7="","",IF(G7="","",MAX(AM7:AO7)+MAX(AP7:AR7)))</f>
      </c>
      <c r="AL7" s="76">
        <f aca="true" t="shared" si="13" ref="AL7:AL12">IF(B7="","",IF(G7="","",AI7+AJ7))</f>
      </c>
      <c r="AM7" s="78">
        <f aca="true" t="shared" si="14" ref="AM7:AM12">IF(J7="x",0,I7)</f>
        <v>0</v>
      </c>
      <c r="AN7" s="78">
        <f aca="true" t="shared" si="15" ref="AN7:AN12">IF(L7="x",0,K7)</f>
        <v>0</v>
      </c>
      <c r="AO7" s="78">
        <f aca="true" t="shared" si="16" ref="AO7:AO12">IF(N7="x",0,M7)</f>
        <v>0</v>
      </c>
      <c r="AP7" s="78">
        <f aca="true" t="shared" si="17" ref="AP7:AP12">IF(R7="x",0,Q7)</f>
        <v>0</v>
      </c>
      <c r="AQ7" s="78">
        <f aca="true" t="shared" si="18" ref="AQ7:AQ12">IF(T7="x",0,S7)</f>
        <v>0</v>
      </c>
      <c r="AR7" s="78">
        <f aca="true" t="shared" si="19" ref="AR7:AR12">IF(V7="x",0,U7)</f>
        <v>0</v>
      </c>
    </row>
    <row r="8" spans="1:44" ht="15" customHeight="1">
      <c r="A8" s="134">
        <v>2</v>
      </c>
      <c r="B8" s="131">
        <f>IF(F8="","",VLOOKUP(F8,'[1]Athleten 2018'!A$1:C$999,2,FALSE))</f>
      </c>
      <c r="C8" s="135">
        <f>IF(F8="","",IF(VLOOKUP(F8,'[1]Athleten 2018'!A$1:F$999,6,FALSE)="W","F",""))</f>
      </c>
      <c r="D8" s="164"/>
      <c r="E8" s="164">
        <f>IF(F8="","",VLOOKUP(F8,'[1]Athleten 2018'!A$1:C$999,3,FALSE))</f>
      </c>
      <c r="F8" s="136"/>
      <c r="G8" s="137"/>
      <c r="H8" s="79">
        <f t="shared" si="0"/>
      </c>
      <c r="I8" s="155"/>
      <c r="J8" s="143"/>
      <c r="K8" s="157"/>
      <c r="L8" s="143"/>
      <c r="M8" s="157"/>
      <c r="N8" s="144"/>
      <c r="O8" s="187">
        <f t="shared" si="1"/>
      </c>
      <c r="P8" s="188"/>
      <c r="Q8" s="155"/>
      <c r="R8" s="143"/>
      <c r="S8" s="157"/>
      <c r="T8" s="143"/>
      <c r="U8" s="157"/>
      <c r="V8" s="143"/>
      <c r="W8" s="80">
        <f t="shared" si="2"/>
      </c>
      <c r="X8" s="159">
        <f t="shared" si="2"/>
      </c>
      <c r="Y8" s="80">
        <f t="shared" si="2"/>
      </c>
      <c r="AA8" s="126">
        <f t="shared" si="3"/>
      </c>
      <c r="AB8" s="126">
        <f t="shared" si="4"/>
      </c>
      <c r="AC8" s="120">
        <f t="shared" si="5"/>
        <v>0</v>
      </c>
      <c r="AD8" s="120">
        <f t="shared" si="6"/>
        <v>0</v>
      </c>
      <c r="AF8" s="127">
        <f t="shared" si="7"/>
        <v>0</v>
      </c>
      <c r="AG8" s="73">
        <f ca="1" t="shared" si="8"/>
      </c>
      <c r="AH8" s="74">
        <f t="shared" si="9"/>
      </c>
      <c r="AI8" s="75">
        <f t="shared" si="10"/>
      </c>
      <c r="AJ8" s="76">
        <f t="shared" si="11"/>
      </c>
      <c r="AK8" s="77">
        <f t="shared" si="12"/>
      </c>
      <c r="AL8" s="76">
        <f t="shared" si="13"/>
      </c>
      <c r="AM8" s="78">
        <f t="shared" si="14"/>
        <v>0</v>
      </c>
      <c r="AN8" s="78">
        <f t="shared" si="15"/>
        <v>0</v>
      </c>
      <c r="AO8" s="78">
        <f t="shared" si="16"/>
        <v>0</v>
      </c>
      <c r="AP8" s="78">
        <f t="shared" si="17"/>
        <v>0</v>
      </c>
      <c r="AQ8" s="78">
        <f t="shared" si="18"/>
        <v>0</v>
      </c>
      <c r="AR8" s="78">
        <f t="shared" si="19"/>
        <v>0</v>
      </c>
    </row>
    <row r="9" spans="1:44" ht="15" customHeight="1">
      <c r="A9" s="134">
        <v>3</v>
      </c>
      <c r="B9" s="131">
        <f>IF(F9="","",VLOOKUP(F9,'[1]Athleten 2018'!A$1:C$999,2,FALSE))</f>
      </c>
      <c r="C9" s="135">
        <f>IF(F9="","",IF(VLOOKUP(F9,'[1]Athleten 2018'!A$1:F$999,6,FALSE)="W","F",""))</f>
      </c>
      <c r="D9" s="164"/>
      <c r="E9" s="164">
        <f>IF(F9="","",VLOOKUP(F9,'[1]Athleten 2018'!A$1:C$999,3,FALSE))</f>
      </c>
      <c r="F9" s="136"/>
      <c r="G9" s="137"/>
      <c r="H9" s="79">
        <f t="shared" si="0"/>
      </c>
      <c r="I9" s="155"/>
      <c r="J9" s="143"/>
      <c r="K9" s="157"/>
      <c r="L9" s="143"/>
      <c r="M9" s="157"/>
      <c r="N9" s="144"/>
      <c r="O9" s="187">
        <f t="shared" si="1"/>
      </c>
      <c r="P9" s="188"/>
      <c r="Q9" s="155"/>
      <c r="R9" s="143"/>
      <c r="S9" s="157"/>
      <c r="T9" s="143"/>
      <c r="U9" s="157"/>
      <c r="V9" s="143"/>
      <c r="W9" s="80">
        <f t="shared" si="2"/>
      </c>
      <c r="X9" s="159">
        <f t="shared" si="2"/>
      </c>
      <c r="Y9" s="80">
        <f t="shared" si="2"/>
      </c>
      <c r="AA9" s="126">
        <f t="shared" si="3"/>
      </c>
      <c r="AB9" s="126">
        <f t="shared" si="4"/>
      </c>
      <c r="AC9" s="120">
        <f t="shared" si="5"/>
        <v>0</v>
      </c>
      <c r="AD9" s="120">
        <f t="shared" si="6"/>
        <v>0</v>
      </c>
      <c r="AF9" s="127">
        <f t="shared" si="7"/>
        <v>0</v>
      </c>
      <c r="AG9" s="73">
        <f ca="1" t="shared" si="8"/>
      </c>
      <c r="AH9" s="74">
        <f t="shared" si="9"/>
      </c>
      <c r="AI9" s="75">
        <f t="shared" si="10"/>
      </c>
      <c r="AJ9" s="76">
        <f t="shared" si="11"/>
      </c>
      <c r="AK9" s="77">
        <f t="shared" si="12"/>
      </c>
      <c r="AL9" s="76">
        <f t="shared" si="13"/>
      </c>
      <c r="AM9" s="78">
        <f t="shared" si="14"/>
        <v>0</v>
      </c>
      <c r="AN9" s="78">
        <f t="shared" si="15"/>
        <v>0</v>
      </c>
      <c r="AO9" s="78">
        <f t="shared" si="16"/>
        <v>0</v>
      </c>
      <c r="AP9" s="78">
        <f t="shared" si="17"/>
        <v>0</v>
      </c>
      <c r="AQ9" s="78">
        <f t="shared" si="18"/>
        <v>0</v>
      </c>
      <c r="AR9" s="78">
        <f t="shared" si="19"/>
        <v>0</v>
      </c>
    </row>
    <row r="10" spans="1:44" ht="15" customHeight="1">
      <c r="A10" s="134">
        <v>4</v>
      </c>
      <c r="B10" s="131">
        <f>IF(F10="","",VLOOKUP(F10,'[1]Athleten 2018'!A$1:C$999,2,FALSE))</f>
      </c>
      <c r="C10" s="135">
        <f>IF(F10="","",IF(VLOOKUP(F10,'[1]Athleten 2018'!A$1:F$999,6,FALSE)="W","F",""))</f>
      </c>
      <c r="D10" s="164"/>
      <c r="E10" s="164">
        <f>IF(F10="","",VLOOKUP(F10,'[1]Athleten 2018'!A$1:C$999,3,FALSE))</f>
      </c>
      <c r="F10" s="136"/>
      <c r="G10" s="137"/>
      <c r="H10" s="79">
        <f t="shared" si="0"/>
      </c>
      <c r="I10" s="155"/>
      <c r="J10" s="143"/>
      <c r="K10" s="157"/>
      <c r="L10" s="143"/>
      <c r="M10" s="157"/>
      <c r="N10" s="144"/>
      <c r="O10" s="187">
        <f t="shared" si="1"/>
      </c>
      <c r="P10" s="188"/>
      <c r="Q10" s="155"/>
      <c r="R10" s="143"/>
      <c r="S10" s="157"/>
      <c r="T10" s="143"/>
      <c r="U10" s="157"/>
      <c r="V10" s="143"/>
      <c r="W10" s="80">
        <f t="shared" si="2"/>
      </c>
      <c r="X10" s="159">
        <f t="shared" si="2"/>
      </c>
      <c r="Y10" s="80">
        <f t="shared" si="2"/>
      </c>
      <c r="AA10" s="126">
        <f t="shared" si="3"/>
      </c>
      <c r="AB10" s="126">
        <f t="shared" si="4"/>
      </c>
      <c r="AC10" s="120">
        <f t="shared" si="5"/>
        <v>0</v>
      </c>
      <c r="AD10" s="120">
        <f t="shared" si="6"/>
        <v>0</v>
      </c>
      <c r="AF10" s="127">
        <f t="shared" si="7"/>
        <v>0</v>
      </c>
      <c r="AG10" s="73">
        <f ca="1" t="shared" si="8"/>
      </c>
      <c r="AH10" s="74">
        <f t="shared" si="9"/>
      </c>
      <c r="AI10" s="75">
        <f t="shared" si="10"/>
      </c>
      <c r="AJ10" s="76">
        <f t="shared" si="11"/>
      </c>
      <c r="AK10" s="77">
        <f t="shared" si="12"/>
      </c>
      <c r="AL10" s="76">
        <f t="shared" si="13"/>
      </c>
      <c r="AM10" s="78">
        <f t="shared" si="14"/>
        <v>0</v>
      </c>
      <c r="AN10" s="78">
        <f t="shared" si="15"/>
        <v>0</v>
      </c>
      <c r="AO10" s="78">
        <f t="shared" si="16"/>
        <v>0</v>
      </c>
      <c r="AP10" s="78">
        <f t="shared" si="17"/>
        <v>0</v>
      </c>
      <c r="AQ10" s="78">
        <f t="shared" si="18"/>
        <v>0</v>
      </c>
      <c r="AR10" s="78">
        <f t="shared" si="19"/>
        <v>0</v>
      </c>
    </row>
    <row r="11" spans="1:44" ht="15" customHeight="1">
      <c r="A11" s="134">
        <v>5</v>
      </c>
      <c r="B11" s="131">
        <f>IF(F11="","",VLOOKUP(F11,'[1]Athleten 2018'!A$1:C$999,2,FALSE))</f>
      </c>
      <c r="C11" s="135">
        <f>IF(F11="","",IF(VLOOKUP(F11,'[1]Athleten 2018'!A$1:F$999,6,FALSE)="W","F",""))</f>
      </c>
      <c r="D11" s="164"/>
      <c r="E11" s="164">
        <f>IF(F11="","",VLOOKUP(F11,'[1]Athleten 2018'!A$1:C$999,3,FALSE))</f>
      </c>
      <c r="F11" s="136"/>
      <c r="G11" s="137"/>
      <c r="H11" s="79">
        <f t="shared" si="0"/>
      </c>
      <c r="I11" s="155"/>
      <c r="J11" s="143"/>
      <c r="K11" s="157"/>
      <c r="L11" s="143"/>
      <c r="M11" s="157"/>
      <c r="N11" s="144"/>
      <c r="O11" s="187">
        <f>AI11</f>
      </c>
      <c r="P11" s="188"/>
      <c r="Q11" s="155"/>
      <c r="R11" s="143"/>
      <c r="S11" s="157"/>
      <c r="T11" s="143"/>
      <c r="U11" s="157"/>
      <c r="V11" s="143"/>
      <c r="W11" s="80">
        <f>AJ11</f>
      </c>
      <c r="X11" s="159">
        <f>AK11</f>
      </c>
      <c r="Y11" s="80">
        <f>AL11</f>
      </c>
      <c r="AA11" s="126">
        <f t="shared" si="3"/>
      </c>
      <c r="AB11" s="126">
        <f t="shared" si="4"/>
      </c>
      <c r="AC11" s="120">
        <f t="shared" si="5"/>
        <v>0</v>
      </c>
      <c r="AD11" s="120">
        <f t="shared" si="6"/>
        <v>0</v>
      </c>
      <c r="AF11" s="127">
        <f t="shared" si="7"/>
        <v>0</v>
      </c>
      <c r="AG11" s="73">
        <f ca="1" t="shared" si="8"/>
      </c>
      <c r="AH11" s="74">
        <f t="shared" si="9"/>
      </c>
      <c r="AI11" s="75">
        <f t="shared" si="10"/>
      </c>
      <c r="AJ11" s="76">
        <f t="shared" si="11"/>
      </c>
      <c r="AK11" s="77">
        <f t="shared" si="12"/>
      </c>
      <c r="AL11" s="76">
        <f t="shared" si="13"/>
      </c>
      <c r="AM11" s="78">
        <f t="shared" si="14"/>
        <v>0</v>
      </c>
      <c r="AN11" s="78">
        <f t="shared" si="15"/>
        <v>0</v>
      </c>
      <c r="AO11" s="78">
        <f t="shared" si="16"/>
        <v>0</v>
      </c>
      <c r="AP11" s="78">
        <f t="shared" si="17"/>
        <v>0</v>
      </c>
      <c r="AQ11" s="78">
        <f t="shared" si="18"/>
        <v>0</v>
      </c>
      <c r="AR11" s="78">
        <f t="shared" si="19"/>
        <v>0</v>
      </c>
    </row>
    <row r="12" spans="1:44" ht="15" customHeight="1">
      <c r="A12" s="134">
        <v>6</v>
      </c>
      <c r="B12" s="131">
        <f>IF(F12="","",VLOOKUP(F12,'[1]Athleten 2018'!A$1:C$999,2,FALSE))</f>
      </c>
      <c r="C12" s="135">
        <f>IF(F12="","",IF(VLOOKUP(F12,'[1]Athleten 2018'!A$1:F$999,6,FALSE)="W","F",""))</f>
      </c>
      <c r="D12" s="164"/>
      <c r="E12" s="164">
        <f>IF(F12="","",VLOOKUP(F12,'[1]Athleten 2018'!A$1:C$999,3,FALSE))</f>
      </c>
      <c r="F12" s="136"/>
      <c r="G12" s="137"/>
      <c r="H12" s="79">
        <f t="shared" si="0"/>
      </c>
      <c r="I12" s="155"/>
      <c r="J12" s="143"/>
      <c r="K12" s="157"/>
      <c r="L12" s="143"/>
      <c r="M12" s="157"/>
      <c r="N12" s="144"/>
      <c r="O12" s="187">
        <f t="shared" si="1"/>
      </c>
      <c r="P12" s="188"/>
      <c r="Q12" s="155"/>
      <c r="R12" s="143"/>
      <c r="S12" s="157"/>
      <c r="T12" s="143"/>
      <c r="U12" s="157"/>
      <c r="V12" s="143"/>
      <c r="W12" s="80">
        <f t="shared" si="2"/>
      </c>
      <c r="X12" s="159">
        <f t="shared" si="2"/>
      </c>
      <c r="Y12" s="80">
        <f t="shared" si="2"/>
      </c>
      <c r="AA12" s="126">
        <f t="shared" si="3"/>
      </c>
      <c r="AB12" s="126">
        <f t="shared" si="4"/>
      </c>
      <c r="AC12" s="120">
        <f t="shared" si="5"/>
        <v>0</v>
      </c>
      <c r="AD12" s="120">
        <f t="shared" si="6"/>
        <v>0</v>
      </c>
      <c r="AF12" s="127">
        <f t="shared" si="7"/>
        <v>0</v>
      </c>
      <c r="AG12" s="73">
        <f ca="1" t="shared" si="8"/>
      </c>
      <c r="AH12" s="74">
        <f t="shared" si="9"/>
      </c>
      <c r="AI12" s="75">
        <f t="shared" si="10"/>
      </c>
      <c r="AJ12" s="76">
        <f t="shared" si="11"/>
      </c>
      <c r="AK12" s="77">
        <f t="shared" si="12"/>
      </c>
      <c r="AL12" s="76">
        <f t="shared" si="13"/>
      </c>
      <c r="AM12" s="78">
        <f t="shared" si="14"/>
        <v>0</v>
      </c>
      <c r="AN12" s="78">
        <f t="shared" si="15"/>
        <v>0</v>
      </c>
      <c r="AO12" s="78">
        <f t="shared" si="16"/>
        <v>0</v>
      </c>
      <c r="AP12" s="78">
        <f t="shared" si="17"/>
        <v>0</v>
      </c>
      <c r="AQ12" s="78">
        <f t="shared" si="18"/>
        <v>0</v>
      </c>
      <c r="AR12" s="78">
        <f t="shared" si="19"/>
        <v>0</v>
      </c>
    </row>
    <row r="13" spans="1:47" ht="15" customHeight="1">
      <c r="A13" s="82"/>
      <c r="B13" s="83" t="s">
        <v>98</v>
      </c>
      <c r="C13" s="257"/>
      <c r="D13" s="257"/>
      <c r="E13" s="257"/>
      <c r="F13" s="257"/>
      <c r="G13" s="257"/>
      <c r="H13" s="160"/>
      <c r="I13" s="209" t="s">
        <v>26</v>
      </c>
      <c r="J13" s="210"/>
      <c r="K13" s="210"/>
      <c r="L13" s="210"/>
      <c r="M13" s="210"/>
      <c r="N13" s="211"/>
      <c r="O13" s="205">
        <f t="shared" si="1"/>
        <v>0</v>
      </c>
      <c r="P13" s="206"/>
      <c r="Q13" s="209" t="s">
        <v>27</v>
      </c>
      <c r="R13" s="210"/>
      <c r="S13" s="210"/>
      <c r="T13" s="210"/>
      <c r="U13" s="210"/>
      <c r="V13" s="210"/>
      <c r="W13" s="162">
        <f>AJ13</f>
        <v>0</v>
      </c>
      <c r="X13" s="84" t="s">
        <v>28</v>
      </c>
      <c r="Y13" s="162">
        <f aca="true" t="shared" si="20" ref="Y13:Y26">AL13</f>
        <v>0</v>
      </c>
      <c r="AA13" s="120"/>
      <c r="AB13" s="120"/>
      <c r="AC13" s="120"/>
      <c r="AD13" s="120"/>
      <c r="AF13" s="121">
        <f>LARGE(AC7:AC12,1)</f>
        <v>0</v>
      </c>
      <c r="AG13" s="121">
        <f>LARGE(AD7:AD12,1)</f>
        <v>0</v>
      </c>
      <c r="AH13" s="122" t="s">
        <v>103</v>
      </c>
      <c r="AI13" s="86">
        <f>SUM(AI7:AI12)</f>
        <v>0</v>
      </c>
      <c r="AJ13" s="76">
        <f>SUM(AJ7:AJ12)</f>
        <v>0</v>
      </c>
      <c r="AK13" s="87" t="s">
        <v>28</v>
      </c>
      <c r="AL13" s="76">
        <f>SUM(AL7:AL12)</f>
        <v>0</v>
      </c>
      <c r="AM13" s="88"/>
      <c r="AN13" s="88"/>
      <c r="AO13" s="89"/>
      <c r="AP13" s="88"/>
      <c r="AQ13" s="88"/>
      <c r="AR13" s="89"/>
      <c r="AS13" s="90" t="s">
        <v>34</v>
      </c>
      <c r="AT13" s="91" t="s">
        <v>35</v>
      </c>
      <c r="AU13" s="92">
        <f>IF(AI26=0,0,IF(AJ26=0,0,IF(AND(SIGN(AL26)=SIGN(AJ26),SIGN(AL26)=SIGN(AI26)),0,1)))</f>
        <v>0</v>
      </c>
    </row>
    <row r="14" spans="1:46" ht="15" customHeight="1">
      <c r="A14" s="82"/>
      <c r="B14" s="220"/>
      <c r="C14" s="220"/>
      <c r="D14" s="220"/>
      <c r="E14" s="220"/>
      <c r="F14" s="220"/>
      <c r="G14" s="220"/>
      <c r="H14" s="221"/>
      <c r="I14" s="234" t="s">
        <v>102</v>
      </c>
      <c r="J14" s="235"/>
      <c r="K14" s="235"/>
      <c r="L14" s="235"/>
      <c r="M14" s="235"/>
      <c r="N14" s="236"/>
      <c r="O14" s="187">
        <f>AC14</f>
        <v>0</v>
      </c>
      <c r="P14" s="188"/>
      <c r="Q14" s="207" t="s">
        <v>102</v>
      </c>
      <c r="R14" s="208"/>
      <c r="S14" s="208"/>
      <c r="T14" s="208"/>
      <c r="U14" s="208"/>
      <c r="V14" s="208"/>
      <c r="W14" s="80">
        <f>AD14</f>
        <v>0</v>
      </c>
      <c r="X14" s="93" t="s">
        <v>29</v>
      </c>
      <c r="Y14" s="80">
        <f t="shared" si="20"/>
        <v>0</v>
      </c>
      <c r="AA14" s="120"/>
      <c r="AB14" s="120" t="s">
        <v>106</v>
      </c>
      <c r="AC14" s="120">
        <f>SUM(AF13:AF15)</f>
        <v>0</v>
      </c>
      <c r="AD14" s="120">
        <f>SUM(AG13:AG15)</f>
        <v>0</v>
      </c>
      <c r="AF14" s="121">
        <f>IF(LARGE(AC7:AC12,2)=13,6,0)</f>
        <v>0</v>
      </c>
      <c r="AG14" s="121">
        <f>IF(LARGE(AD7:AD12,2)=17,9,0)</f>
        <v>0</v>
      </c>
      <c r="AH14" s="122" t="s">
        <v>104</v>
      </c>
      <c r="AI14" s="97">
        <f>O14</f>
        <v>0</v>
      </c>
      <c r="AJ14" s="95">
        <f>W14</f>
        <v>0</v>
      </c>
      <c r="AK14" s="94" t="s">
        <v>29</v>
      </c>
      <c r="AL14" s="95">
        <f>SUM(AI14+AJ14)</f>
        <v>0</v>
      </c>
      <c r="AM14" s="88"/>
      <c r="AN14" s="88"/>
      <c r="AO14" s="89"/>
      <c r="AP14" s="88"/>
      <c r="AQ14" s="88"/>
      <c r="AR14" s="89"/>
      <c r="AS14" s="45" t="s">
        <v>36</v>
      </c>
      <c r="AT14" s="45" t="s">
        <v>37</v>
      </c>
    </row>
    <row r="15" spans="1:46" ht="15" customHeight="1">
      <c r="A15" s="82"/>
      <c r="B15" s="220"/>
      <c r="C15" s="220"/>
      <c r="D15" s="220"/>
      <c r="E15" s="220"/>
      <c r="F15" s="220"/>
      <c r="G15" s="220"/>
      <c r="H15" s="221"/>
      <c r="I15" s="212" t="s">
        <v>30</v>
      </c>
      <c r="J15" s="213"/>
      <c r="K15" s="213"/>
      <c r="L15" s="213"/>
      <c r="M15" s="213"/>
      <c r="N15" s="214"/>
      <c r="O15" s="260">
        <f aca="true" t="shared" si="21" ref="O15:O23">AI15</f>
        <v>0</v>
      </c>
      <c r="P15" s="261"/>
      <c r="Q15" s="212" t="s">
        <v>30</v>
      </c>
      <c r="R15" s="213"/>
      <c r="S15" s="213"/>
      <c r="T15" s="213"/>
      <c r="U15" s="213"/>
      <c r="V15" s="213"/>
      <c r="W15" s="161">
        <f aca="true" t="shared" si="22" ref="W15:W23">AJ15</f>
        <v>0</v>
      </c>
      <c r="X15" s="96" t="s">
        <v>30</v>
      </c>
      <c r="Y15" s="161">
        <f t="shared" si="20"/>
        <v>0</v>
      </c>
      <c r="AA15" s="120"/>
      <c r="AB15" s="120"/>
      <c r="AC15" s="120"/>
      <c r="AD15" s="120"/>
      <c r="AF15" s="121">
        <f>IF(LARGE(AC8:AC13,3)=13,6,0)</f>
        <v>0</v>
      </c>
      <c r="AG15" s="121">
        <f>IF(LARGE(AD8:AD13,3)=17,9,0)</f>
        <v>0</v>
      </c>
      <c r="AH15" s="122" t="s">
        <v>105</v>
      </c>
      <c r="AI15" s="97">
        <f>AI13+AI14</f>
        <v>0</v>
      </c>
      <c r="AJ15" s="95">
        <f>AJ13+AJ14</f>
        <v>0</v>
      </c>
      <c r="AK15" s="94" t="s">
        <v>30</v>
      </c>
      <c r="AL15" s="98">
        <f>AL13+AL14</f>
        <v>0</v>
      </c>
      <c r="AM15" s="88"/>
      <c r="AN15" s="88"/>
      <c r="AO15" s="89"/>
      <c r="AP15" s="88"/>
      <c r="AQ15" s="88"/>
      <c r="AR15" s="89"/>
      <c r="AS15" s="99" t="s">
        <v>38</v>
      </c>
      <c r="AT15" s="99" t="s">
        <v>39</v>
      </c>
    </row>
    <row r="16" spans="1:46" ht="15" customHeight="1" thickBot="1">
      <c r="A16" s="100"/>
      <c r="B16" s="228"/>
      <c r="C16" s="228"/>
      <c r="D16" s="228"/>
      <c r="E16" s="228"/>
      <c r="F16" s="228"/>
      <c r="G16" s="228"/>
      <c r="H16" s="229"/>
      <c r="I16" s="203" t="s">
        <v>31</v>
      </c>
      <c r="J16" s="204"/>
      <c r="K16" s="204"/>
      <c r="L16" s="204"/>
      <c r="M16" s="204"/>
      <c r="N16" s="215"/>
      <c r="O16" s="218">
        <f t="shared" si="21"/>
        <v>0</v>
      </c>
      <c r="P16" s="219"/>
      <c r="Q16" s="203" t="s">
        <v>31</v>
      </c>
      <c r="R16" s="204"/>
      <c r="S16" s="204"/>
      <c r="T16" s="204"/>
      <c r="U16" s="204"/>
      <c r="V16" s="204"/>
      <c r="W16" s="81">
        <f t="shared" si="22"/>
        <v>0</v>
      </c>
      <c r="X16" s="101" t="s">
        <v>32</v>
      </c>
      <c r="Y16" s="81">
        <f t="shared" si="20"/>
        <v>0</v>
      </c>
      <c r="AA16" s="120" t="s">
        <v>100</v>
      </c>
      <c r="AB16" s="120" t="s">
        <v>101</v>
      </c>
      <c r="AC16" s="120" t="s">
        <v>14</v>
      </c>
      <c r="AD16" s="120" t="s">
        <v>15</v>
      </c>
      <c r="AF16" s="167"/>
      <c r="AG16" s="85"/>
      <c r="AH16" s="166"/>
      <c r="AI16" s="102">
        <f>AI15-AI25</f>
        <v>0</v>
      </c>
      <c r="AJ16" s="103">
        <f>AJ15-AJ25</f>
        <v>0</v>
      </c>
      <c r="AK16" s="104" t="s">
        <v>32</v>
      </c>
      <c r="AL16" s="103">
        <f>AL15-AL25</f>
        <v>0</v>
      </c>
      <c r="AM16" s="88"/>
      <c r="AN16" s="88"/>
      <c r="AO16" s="89"/>
      <c r="AP16" s="88"/>
      <c r="AQ16" s="88"/>
      <c r="AR16" s="89"/>
      <c r="AS16" s="99" t="s">
        <v>40</v>
      </c>
      <c r="AT16" s="99" t="s">
        <v>41</v>
      </c>
    </row>
    <row r="17" spans="1:46" ht="15" customHeight="1">
      <c r="A17" s="134">
        <v>7</v>
      </c>
      <c r="B17" s="131">
        <f>IF(F17="","",VLOOKUP(F17,'[1]Athleten 2018'!A$1:C$999,2,FALSE))</f>
      </c>
      <c r="C17" s="135">
        <f>IF(F17="","",IF(VLOOKUP(F17,'[1]Athleten 2018'!A$1:F$999,6,FALSE)="W","F",""))</f>
      </c>
      <c r="D17" s="164"/>
      <c r="E17" s="164">
        <f>IF(F17="","",VLOOKUP(F17,'[1]Athleten 2018'!A$1:C$999,3,FALSE))</f>
      </c>
      <c r="F17" s="132"/>
      <c r="G17" s="133"/>
      <c r="H17" s="71">
        <f aca="true" t="shared" si="23" ref="H17:H22">AH17</f>
      </c>
      <c r="I17" s="154"/>
      <c r="J17" s="141"/>
      <c r="K17" s="156"/>
      <c r="L17" s="141"/>
      <c r="M17" s="156"/>
      <c r="N17" s="142"/>
      <c r="O17" s="193">
        <f t="shared" si="21"/>
      </c>
      <c r="P17" s="194"/>
      <c r="Q17" s="154"/>
      <c r="R17" s="141"/>
      <c r="S17" s="156"/>
      <c r="T17" s="141"/>
      <c r="U17" s="156"/>
      <c r="V17" s="141"/>
      <c r="W17" s="72">
        <f t="shared" si="22"/>
      </c>
      <c r="X17" s="158">
        <f aca="true" t="shared" si="24" ref="X17:X22">AK17</f>
      </c>
      <c r="Y17" s="72">
        <f t="shared" si="20"/>
      </c>
      <c r="AA17" s="126">
        <f aca="true" t="shared" si="25" ref="AA17:AA22">IF(E17="","",IF(E17&gt;1900,E17,IF(E17&lt;11,E17+2000,E17+1900)))</f>
      </c>
      <c r="AB17" s="126">
        <f aca="true" t="shared" si="26" ref="AB17:AB22">IF(AA17="","",YEAR($S$1)-(AA17))</f>
      </c>
      <c r="AC17" s="120">
        <f aca="true" t="shared" si="27" ref="AC17:AC22">IF(D17="S",0,IF(AB17&lt;18,13,0))</f>
        <v>0</v>
      </c>
      <c r="AD17" s="120">
        <f aca="true" t="shared" si="28" ref="AD17:AD22">IF(D17="R",0,IF(AB17&lt;18,17,0))</f>
        <v>0</v>
      </c>
      <c r="AF17" s="127">
        <f aca="true" t="shared" si="29" ref="AF17:AF22">ROUND(G17,1)</f>
        <v>0</v>
      </c>
      <c r="AG17" s="105">
        <f aca="true" ca="1" t="shared" si="30" ref="AG17:AG22">IF(ISBLANK(G17),"",IF(C17="F",IF(G17&gt;0,IF(AF17&gt;fkgmin,IF(AF17&lt;fkgmax,ROUND(10^(fwert*LOG(OFFSET(AG17,0,-1)/fkgmax)^2),4),1),fscfmax)),IF(G17&gt;0,IF(AF17&gt;mkgmin,IF(AF17&lt;mkgmax,ROUND(10^(mwert*LOG(OFFSET(AG17,0,-1)/mkgmax)^2),4),1),mscfmax))))</f>
      </c>
      <c r="AH17" s="165">
        <f aca="true" t="shared" si="31" ref="AH17:AH22">IF(C17="F",AG17*1.5,AG17)</f>
      </c>
      <c r="AI17" s="153">
        <f aca="true" t="shared" si="32" ref="AI17:AI22">IF(B17="","",IF(G17="","",IF(MAX(AM17:AO17)&lt;0,0,ROUND(MAX(AM17:AO17)*$AH17,2))))</f>
      </c>
      <c r="AJ17" s="95">
        <f aca="true" t="shared" si="33" ref="AJ17:AJ22">IF(B17="","",IF(G17="","",IF(MAX(AP17:AR17)&lt;0,0,ROUND(MAX(AP17:AR17)*$AH17,2))))</f>
      </c>
      <c r="AK17" s="107">
        <f aca="true" t="shared" si="34" ref="AK17:AK22">IF(B17="","",IF(G17="","",MAX(AM17:AO17)+MAX(AP17:AR17)))</f>
      </c>
      <c r="AL17" s="95">
        <f aca="true" t="shared" si="35" ref="AL17:AL22">IF(B17="","",IF(G17="","",AI17+AJ17))</f>
      </c>
      <c r="AM17" s="78">
        <f aca="true" t="shared" si="36" ref="AM17:AM22">IF(J17="x",0,I17)</f>
        <v>0</v>
      </c>
      <c r="AN17" s="78">
        <f aca="true" t="shared" si="37" ref="AN17:AN22">IF(L17="x",0,K17)</f>
        <v>0</v>
      </c>
      <c r="AO17" s="78">
        <f aca="true" t="shared" si="38" ref="AO17:AO22">IF(N17="x",0,M17)</f>
        <v>0</v>
      </c>
      <c r="AP17" s="78">
        <f aca="true" t="shared" si="39" ref="AP17:AP22">IF(R17="x",0,Q17)</f>
        <v>0</v>
      </c>
      <c r="AQ17" s="78">
        <f aca="true" t="shared" si="40" ref="AQ17:AQ22">IF(T17="x",0,S17)</f>
        <v>0</v>
      </c>
      <c r="AR17" s="78">
        <f aca="true" t="shared" si="41" ref="AR17:AR22">IF(V17="x",0,U17)</f>
        <v>0</v>
      </c>
      <c r="AS17" s="99" t="s">
        <v>47</v>
      </c>
      <c r="AT17" s="99" t="s">
        <v>48</v>
      </c>
    </row>
    <row r="18" spans="1:46" ht="15" customHeight="1">
      <c r="A18" s="134">
        <v>8</v>
      </c>
      <c r="B18" s="131">
        <f>IF(F18="","",VLOOKUP(F18,'[1]Athleten 2018'!A$1:C$999,2,FALSE))</f>
      </c>
      <c r="C18" s="135">
        <f>IF(F18="","",IF(VLOOKUP(F18,'[1]Athleten 2018'!A$1:F$999,6,FALSE)="W","F",""))</f>
      </c>
      <c r="D18" s="164"/>
      <c r="E18" s="164">
        <f>IF(F18="","",VLOOKUP(F18,'[1]Athleten 2018'!A$1:C$999,3,FALSE))</f>
      </c>
      <c r="F18" s="136"/>
      <c r="G18" s="137"/>
      <c r="H18" s="79">
        <f t="shared" si="23"/>
      </c>
      <c r="I18" s="155"/>
      <c r="J18" s="143"/>
      <c r="K18" s="157"/>
      <c r="L18" s="143"/>
      <c r="M18" s="157"/>
      <c r="N18" s="144"/>
      <c r="O18" s="187">
        <f t="shared" si="21"/>
      </c>
      <c r="P18" s="188"/>
      <c r="Q18" s="155"/>
      <c r="R18" s="143"/>
      <c r="S18" s="157"/>
      <c r="T18" s="143"/>
      <c r="U18" s="157"/>
      <c r="V18" s="143"/>
      <c r="W18" s="80">
        <f t="shared" si="22"/>
      </c>
      <c r="X18" s="159">
        <f t="shared" si="24"/>
      </c>
      <c r="Y18" s="80">
        <f t="shared" si="20"/>
      </c>
      <c r="AA18" s="126">
        <f t="shared" si="25"/>
      </c>
      <c r="AB18" s="126">
        <f t="shared" si="26"/>
      </c>
      <c r="AC18" s="120">
        <f t="shared" si="27"/>
        <v>0</v>
      </c>
      <c r="AD18" s="120">
        <f t="shared" si="28"/>
        <v>0</v>
      </c>
      <c r="AF18" s="127">
        <f t="shared" si="29"/>
        <v>0</v>
      </c>
      <c r="AG18" s="73">
        <f ca="1" t="shared" si="30"/>
      </c>
      <c r="AH18" s="74">
        <f t="shared" si="31"/>
      </c>
      <c r="AI18" s="106">
        <f t="shared" si="32"/>
      </c>
      <c r="AJ18" s="95">
        <f t="shared" si="33"/>
      </c>
      <c r="AK18" s="77">
        <f t="shared" si="34"/>
      </c>
      <c r="AL18" s="76">
        <f t="shared" si="35"/>
      </c>
      <c r="AM18" s="78">
        <f t="shared" si="36"/>
        <v>0</v>
      </c>
      <c r="AN18" s="78">
        <f t="shared" si="37"/>
        <v>0</v>
      </c>
      <c r="AO18" s="78">
        <f t="shared" si="38"/>
        <v>0</v>
      </c>
      <c r="AP18" s="78">
        <f t="shared" si="39"/>
        <v>0</v>
      </c>
      <c r="AQ18" s="78">
        <f t="shared" si="40"/>
        <v>0</v>
      </c>
      <c r="AR18" s="78">
        <f t="shared" si="41"/>
        <v>0</v>
      </c>
      <c r="AS18" s="99" t="s">
        <v>50</v>
      </c>
      <c r="AT18" s="99" t="s">
        <v>51</v>
      </c>
    </row>
    <row r="19" spans="1:46" ht="15" customHeight="1">
      <c r="A19" s="134">
        <v>9</v>
      </c>
      <c r="B19" s="131">
        <f>IF(F19="","",VLOOKUP(F19,'[1]Athleten 2018'!A$1:C$999,2,FALSE))</f>
      </c>
      <c r="C19" s="135">
        <f>IF(F19="","",IF(VLOOKUP(F19,'[1]Athleten 2018'!A$1:F$999,6,FALSE)="W","F",""))</f>
      </c>
      <c r="D19" s="164"/>
      <c r="E19" s="164">
        <f>IF(F19="","",VLOOKUP(F19,'[1]Athleten 2018'!A$1:C$999,3,FALSE))</f>
      </c>
      <c r="F19" s="136"/>
      <c r="G19" s="137"/>
      <c r="H19" s="79">
        <f t="shared" si="23"/>
      </c>
      <c r="I19" s="155"/>
      <c r="J19" s="143"/>
      <c r="K19" s="157"/>
      <c r="L19" s="143"/>
      <c r="M19" s="157"/>
      <c r="N19" s="144"/>
      <c r="O19" s="187">
        <f t="shared" si="21"/>
      </c>
      <c r="P19" s="188"/>
      <c r="Q19" s="155"/>
      <c r="R19" s="143"/>
      <c r="S19" s="157"/>
      <c r="T19" s="143"/>
      <c r="U19" s="157"/>
      <c r="V19" s="143"/>
      <c r="W19" s="80">
        <f t="shared" si="22"/>
      </c>
      <c r="X19" s="159">
        <f t="shared" si="24"/>
      </c>
      <c r="Y19" s="80">
        <f t="shared" si="20"/>
      </c>
      <c r="AA19" s="126">
        <f t="shared" si="25"/>
      </c>
      <c r="AB19" s="126">
        <f t="shared" si="26"/>
      </c>
      <c r="AC19" s="120">
        <f t="shared" si="27"/>
        <v>0</v>
      </c>
      <c r="AD19" s="120">
        <f t="shared" si="28"/>
        <v>0</v>
      </c>
      <c r="AF19" s="127">
        <f t="shared" si="29"/>
        <v>0</v>
      </c>
      <c r="AG19" s="73">
        <f ca="1" t="shared" si="30"/>
      </c>
      <c r="AH19" s="74">
        <f t="shared" si="31"/>
      </c>
      <c r="AI19" s="106">
        <f t="shared" si="32"/>
      </c>
      <c r="AJ19" s="95">
        <f t="shared" si="33"/>
      </c>
      <c r="AK19" s="77">
        <f t="shared" si="34"/>
      </c>
      <c r="AL19" s="76">
        <f t="shared" si="35"/>
      </c>
      <c r="AM19" s="78">
        <f t="shared" si="36"/>
        <v>0</v>
      </c>
      <c r="AN19" s="78">
        <f t="shared" si="37"/>
        <v>0</v>
      </c>
      <c r="AO19" s="78">
        <f t="shared" si="38"/>
        <v>0</v>
      </c>
      <c r="AP19" s="78">
        <f t="shared" si="39"/>
        <v>0</v>
      </c>
      <c r="AQ19" s="78">
        <f t="shared" si="40"/>
        <v>0</v>
      </c>
      <c r="AR19" s="78">
        <f t="shared" si="41"/>
        <v>0</v>
      </c>
      <c r="AS19" s="99" t="s">
        <v>54</v>
      </c>
      <c r="AT19" s="99" t="s">
        <v>55</v>
      </c>
    </row>
    <row r="20" spans="1:46" ht="15" customHeight="1">
      <c r="A20" s="134">
        <v>10</v>
      </c>
      <c r="B20" s="131">
        <f>IF(F20="","",VLOOKUP(F20,'[1]Athleten 2018'!A$1:C$999,2,FALSE))</f>
      </c>
      <c r="C20" s="135">
        <f>IF(F20="","",IF(VLOOKUP(F20,'[1]Athleten 2018'!A$1:F$999,6,FALSE)="W","F",""))</f>
      </c>
      <c r="D20" s="164"/>
      <c r="E20" s="164">
        <f>IF(F20="","",VLOOKUP(F20,'[1]Athleten 2018'!A$1:C$999,3,FALSE))</f>
      </c>
      <c r="F20" s="136"/>
      <c r="G20" s="137"/>
      <c r="H20" s="79">
        <f t="shared" si="23"/>
      </c>
      <c r="I20" s="155"/>
      <c r="J20" s="143"/>
      <c r="K20" s="157"/>
      <c r="L20" s="143"/>
      <c r="M20" s="157"/>
      <c r="N20" s="144"/>
      <c r="O20" s="187">
        <f t="shared" si="21"/>
      </c>
      <c r="P20" s="188"/>
      <c r="Q20" s="155"/>
      <c r="R20" s="143"/>
      <c r="S20" s="157"/>
      <c r="T20" s="143"/>
      <c r="U20" s="157"/>
      <c r="V20" s="143"/>
      <c r="W20" s="80">
        <f t="shared" si="22"/>
      </c>
      <c r="X20" s="159">
        <f t="shared" si="24"/>
      </c>
      <c r="Y20" s="80">
        <f t="shared" si="20"/>
      </c>
      <c r="AA20" s="126">
        <f t="shared" si="25"/>
      </c>
      <c r="AB20" s="126">
        <f t="shared" si="26"/>
      </c>
      <c r="AC20" s="120">
        <f t="shared" si="27"/>
        <v>0</v>
      </c>
      <c r="AD20" s="120">
        <f t="shared" si="28"/>
        <v>0</v>
      </c>
      <c r="AF20" s="127">
        <f t="shared" si="29"/>
        <v>0</v>
      </c>
      <c r="AG20" s="73">
        <f ca="1" t="shared" si="30"/>
      </c>
      <c r="AH20" s="74">
        <f t="shared" si="31"/>
      </c>
      <c r="AI20" s="106">
        <f t="shared" si="32"/>
      </c>
      <c r="AJ20" s="95">
        <f t="shared" si="33"/>
      </c>
      <c r="AK20" s="77">
        <f t="shared" si="34"/>
      </c>
      <c r="AL20" s="76">
        <f t="shared" si="35"/>
      </c>
      <c r="AM20" s="78">
        <f t="shared" si="36"/>
        <v>0</v>
      </c>
      <c r="AN20" s="78">
        <f t="shared" si="37"/>
        <v>0</v>
      </c>
      <c r="AO20" s="78">
        <f t="shared" si="38"/>
        <v>0</v>
      </c>
      <c r="AP20" s="78">
        <f t="shared" si="39"/>
        <v>0</v>
      </c>
      <c r="AQ20" s="78">
        <f t="shared" si="40"/>
        <v>0</v>
      </c>
      <c r="AR20" s="78">
        <f t="shared" si="41"/>
        <v>0</v>
      </c>
      <c r="AS20" s="99" t="s">
        <v>56</v>
      </c>
      <c r="AT20" s="99" t="s">
        <v>57</v>
      </c>
    </row>
    <row r="21" spans="1:46" ht="15" customHeight="1">
      <c r="A21" s="134">
        <v>11</v>
      </c>
      <c r="B21" s="131">
        <f>IF(F21="","",VLOOKUP(F21,'[1]Athleten 2018'!A$1:C$999,2,FALSE))</f>
      </c>
      <c r="C21" s="135">
        <f>IF(F21="","",IF(VLOOKUP(F21,'[1]Athleten 2018'!A$1:F$999,6,FALSE)="W","F",""))</f>
      </c>
      <c r="D21" s="164"/>
      <c r="E21" s="164">
        <f>IF(F21="","",VLOOKUP(F21,'[1]Athleten 2018'!A$1:C$999,3,FALSE))</f>
      </c>
      <c r="F21" s="136"/>
      <c r="G21" s="137"/>
      <c r="H21" s="79">
        <f t="shared" si="23"/>
      </c>
      <c r="I21" s="155"/>
      <c r="J21" s="143"/>
      <c r="K21" s="157"/>
      <c r="L21" s="143"/>
      <c r="M21" s="157"/>
      <c r="N21" s="144"/>
      <c r="O21" s="187">
        <f>AI21</f>
      </c>
      <c r="P21" s="188"/>
      <c r="Q21" s="155"/>
      <c r="R21" s="143"/>
      <c r="S21" s="157"/>
      <c r="T21" s="143"/>
      <c r="U21" s="157"/>
      <c r="V21" s="143"/>
      <c r="W21" s="80">
        <f>AJ21</f>
      </c>
      <c r="X21" s="159">
        <f t="shared" si="24"/>
      </c>
      <c r="Y21" s="80">
        <f>AL21</f>
      </c>
      <c r="AA21" s="126">
        <f t="shared" si="25"/>
      </c>
      <c r="AB21" s="126">
        <f t="shared" si="26"/>
      </c>
      <c r="AC21" s="120">
        <f t="shared" si="27"/>
        <v>0</v>
      </c>
      <c r="AD21" s="120">
        <f t="shared" si="28"/>
        <v>0</v>
      </c>
      <c r="AF21" s="127">
        <f t="shared" si="29"/>
        <v>0</v>
      </c>
      <c r="AG21" s="73">
        <f ca="1" t="shared" si="30"/>
      </c>
      <c r="AH21" s="74">
        <f t="shared" si="31"/>
      </c>
      <c r="AI21" s="106">
        <f t="shared" si="32"/>
      </c>
      <c r="AJ21" s="95">
        <f t="shared" si="33"/>
      </c>
      <c r="AK21" s="77">
        <f t="shared" si="34"/>
      </c>
      <c r="AL21" s="76">
        <f t="shared" si="35"/>
      </c>
      <c r="AM21" s="78">
        <f t="shared" si="36"/>
        <v>0</v>
      </c>
      <c r="AN21" s="78">
        <f t="shared" si="37"/>
        <v>0</v>
      </c>
      <c r="AO21" s="78">
        <f t="shared" si="38"/>
        <v>0</v>
      </c>
      <c r="AP21" s="78">
        <f t="shared" si="39"/>
        <v>0</v>
      </c>
      <c r="AQ21" s="78">
        <f t="shared" si="40"/>
        <v>0</v>
      </c>
      <c r="AR21" s="78">
        <f t="shared" si="41"/>
        <v>0</v>
      </c>
      <c r="AS21" s="99" t="s">
        <v>58</v>
      </c>
      <c r="AT21" s="99" t="s">
        <v>59</v>
      </c>
    </row>
    <row r="22" spans="1:46" ht="15" customHeight="1">
      <c r="A22" s="134">
        <v>12</v>
      </c>
      <c r="B22" s="131">
        <f>IF(F22="","",VLOOKUP(F22,'[1]Athleten 2018'!A$1:C$999,2,FALSE))</f>
      </c>
      <c r="C22" s="135">
        <f>IF(F22="","",IF(VLOOKUP(F22,'[1]Athleten 2018'!A$1:F$999,6,FALSE)="W","F",""))</f>
      </c>
      <c r="D22" s="164"/>
      <c r="E22" s="164">
        <f>IF(F22="","",VLOOKUP(F22,'[1]Athleten 2018'!A$1:C$999,3,FALSE))</f>
      </c>
      <c r="F22" s="136"/>
      <c r="G22" s="137"/>
      <c r="H22" s="79">
        <f t="shared" si="23"/>
      </c>
      <c r="I22" s="155"/>
      <c r="J22" s="143"/>
      <c r="K22" s="157"/>
      <c r="L22" s="143"/>
      <c r="M22" s="157"/>
      <c r="N22" s="144"/>
      <c r="O22" s="187">
        <f t="shared" si="21"/>
      </c>
      <c r="P22" s="188"/>
      <c r="Q22" s="155"/>
      <c r="R22" s="143"/>
      <c r="S22" s="157"/>
      <c r="T22" s="143"/>
      <c r="U22" s="157"/>
      <c r="V22" s="143"/>
      <c r="W22" s="80">
        <f t="shared" si="22"/>
      </c>
      <c r="X22" s="159">
        <f t="shared" si="24"/>
      </c>
      <c r="Y22" s="80">
        <f t="shared" si="20"/>
      </c>
      <c r="AA22" s="126">
        <f t="shared" si="25"/>
      </c>
      <c r="AB22" s="126">
        <f t="shared" si="26"/>
      </c>
      <c r="AC22" s="120">
        <f t="shared" si="27"/>
        <v>0</v>
      </c>
      <c r="AD22" s="120">
        <f t="shared" si="28"/>
        <v>0</v>
      </c>
      <c r="AF22" s="127">
        <f t="shared" si="29"/>
        <v>0</v>
      </c>
      <c r="AG22" s="73">
        <f ca="1" t="shared" si="30"/>
      </c>
      <c r="AH22" s="74">
        <f t="shared" si="31"/>
      </c>
      <c r="AI22" s="106">
        <f t="shared" si="32"/>
      </c>
      <c r="AJ22" s="95">
        <f t="shared" si="33"/>
      </c>
      <c r="AK22" s="77">
        <f t="shared" si="34"/>
      </c>
      <c r="AL22" s="76">
        <f t="shared" si="35"/>
      </c>
      <c r="AM22" s="78">
        <f t="shared" si="36"/>
        <v>0</v>
      </c>
      <c r="AN22" s="78">
        <f t="shared" si="37"/>
        <v>0</v>
      </c>
      <c r="AO22" s="78">
        <f t="shared" si="38"/>
        <v>0</v>
      </c>
      <c r="AP22" s="78">
        <f t="shared" si="39"/>
        <v>0</v>
      </c>
      <c r="AQ22" s="78">
        <f t="shared" si="40"/>
        <v>0</v>
      </c>
      <c r="AR22" s="78">
        <f t="shared" si="41"/>
        <v>0</v>
      </c>
      <c r="AS22" s="99" t="s">
        <v>58</v>
      </c>
      <c r="AT22" s="99" t="s">
        <v>59</v>
      </c>
    </row>
    <row r="23" spans="1:44" ht="15" customHeight="1">
      <c r="A23" s="108"/>
      <c r="B23" s="83" t="s">
        <v>33</v>
      </c>
      <c r="C23" s="257"/>
      <c r="D23" s="257"/>
      <c r="E23" s="257"/>
      <c r="F23" s="257"/>
      <c r="G23" s="257"/>
      <c r="H23" s="160"/>
      <c r="I23" s="209" t="s">
        <v>26</v>
      </c>
      <c r="J23" s="210"/>
      <c r="K23" s="210"/>
      <c r="L23" s="210"/>
      <c r="M23" s="210"/>
      <c r="N23" s="211"/>
      <c r="O23" s="205">
        <f t="shared" si="21"/>
        <v>0</v>
      </c>
      <c r="P23" s="206"/>
      <c r="Q23" s="209" t="s">
        <v>27</v>
      </c>
      <c r="R23" s="210"/>
      <c r="S23" s="210"/>
      <c r="T23" s="210"/>
      <c r="U23" s="210"/>
      <c r="V23" s="210"/>
      <c r="W23" s="162">
        <f t="shared" si="22"/>
        <v>0</v>
      </c>
      <c r="X23" s="84" t="s">
        <v>28</v>
      </c>
      <c r="Y23" s="162">
        <f t="shared" si="20"/>
        <v>0</v>
      </c>
      <c r="AA23" s="120"/>
      <c r="AB23" s="120"/>
      <c r="AC23" s="120"/>
      <c r="AD23" s="120"/>
      <c r="AF23" s="121">
        <f>LARGE(AC17:AC22,1)</f>
        <v>0</v>
      </c>
      <c r="AG23" s="121">
        <f>LARGE(AD17:AD22,1)</f>
        <v>0</v>
      </c>
      <c r="AH23" s="122" t="s">
        <v>103</v>
      </c>
      <c r="AI23" s="86">
        <f>SUM(AI17:AI22)</f>
        <v>0</v>
      </c>
      <c r="AJ23" s="76">
        <f>SUM(AJ17:AJ22)</f>
        <v>0</v>
      </c>
      <c r="AK23" s="87" t="s">
        <v>28</v>
      </c>
      <c r="AL23" s="76">
        <f>SUM(AL17:AL22)</f>
        <v>0</v>
      </c>
      <c r="AM23" s="37"/>
      <c r="AO23" s="37"/>
      <c r="AP23" s="37"/>
      <c r="AQ23" s="37"/>
      <c r="AR23" s="37"/>
    </row>
    <row r="24" spans="1:44" ht="15" customHeight="1">
      <c r="A24" s="108"/>
      <c r="B24" s="220"/>
      <c r="C24" s="220"/>
      <c r="D24" s="220"/>
      <c r="E24" s="220"/>
      <c r="F24" s="220"/>
      <c r="G24" s="220"/>
      <c r="H24" s="221"/>
      <c r="I24" s="234" t="s">
        <v>102</v>
      </c>
      <c r="J24" s="235"/>
      <c r="K24" s="235"/>
      <c r="L24" s="235"/>
      <c r="M24" s="235"/>
      <c r="N24" s="236"/>
      <c r="O24" s="187">
        <f>AC24</f>
        <v>0</v>
      </c>
      <c r="P24" s="188"/>
      <c r="Q24" s="207" t="s">
        <v>102</v>
      </c>
      <c r="R24" s="208"/>
      <c r="S24" s="208"/>
      <c r="T24" s="208"/>
      <c r="U24" s="208"/>
      <c r="V24" s="208"/>
      <c r="W24" s="80">
        <f>AD24</f>
        <v>0</v>
      </c>
      <c r="X24" s="93" t="s">
        <v>29</v>
      </c>
      <c r="Y24" s="80">
        <f t="shared" si="20"/>
        <v>0</v>
      </c>
      <c r="AA24" s="120"/>
      <c r="AB24" s="120" t="s">
        <v>106</v>
      </c>
      <c r="AC24" s="120">
        <f>SUM(AF23:AF25)</f>
        <v>0</v>
      </c>
      <c r="AD24" s="120">
        <f>SUM(AG23:AG25)</f>
        <v>0</v>
      </c>
      <c r="AF24" s="121">
        <f>IF(LARGE(AC17:AC22,2)=13,6,0)</f>
        <v>0</v>
      </c>
      <c r="AG24" s="121">
        <f>IF(LARGE(AD17:AD22,2)=17,9,0)</f>
        <v>0</v>
      </c>
      <c r="AH24" s="122" t="s">
        <v>104</v>
      </c>
      <c r="AI24" s="97">
        <f>O24</f>
        <v>0</v>
      </c>
      <c r="AJ24" s="95">
        <f>W24</f>
        <v>0</v>
      </c>
      <c r="AK24" s="94" t="s">
        <v>29</v>
      </c>
      <c r="AL24" s="95">
        <f>SUM(AI24+AJ24)</f>
        <v>0</v>
      </c>
      <c r="AM24" s="37"/>
      <c r="AN24" s="37"/>
      <c r="AO24" s="37"/>
      <c r="AP24" s="37"/>
      <c r="AQ24" s="37"/>
      <c r="AR24" s="37"/>
    </row>
    <row r="25" spans="1:44" ht="15" customHeight="1">
      <c r="A25" s="108"/>
      <c r="B25" s="220"/>
      <c r="C25" s="220"/>
      <c r="D25" s="220"/>
      <c r="E25" s="220"/>
      <c r="F25" s="220"/>
      <c r="G25" s="220"/>
      <c r="H25" s="221"/>
      <c r="I25" s="207" t="s">
        <v>30</v>
      </c>
      <c r="J25" s="208"/>
      <c r="K25" s="208"/>
      <c r="L25" s="208"/>
      <c r="M25" s="208"/>
      <c r="N25" s="237"/>
      <c r="O25" s="258">
        <f>AI25</f>
        <v>0</v>
      </c>
      <c r="P25" s="259"/>
      <c r="Q25" s="207" t="s">
        <v>30</v>
      </c>
      <c r="R25" s="208"/>
      <c r="S25" s="208"/>
      <c r="T25" s="208"/>
      <c r="U25" s="208"/>
      <c r="V25" s="208"/>
      <c r="W25" s="163">
        <f>AJ25</f>
        <v>0</v>
      </c>
      <c r="X25" s="93" t="s">
        <v>30</v>
      </c>
      <c r="Y25" s="163">
        <f t="shared" si="20"/>
        <v>0</v>
      </c>
      <c r="AF25" s="121">
        <f>IF(LARGE(AC18:AC23,3)=13,6,0)</f>
        <v>0</v>
      </c>
      <c r="AG25" s="121">
        <f>IF(LARGE(AD18:AD23,3)=17,9,0)</f>
        <v>0</v>
      </c>
      <c r="AH25" s="122" t="s">
        <v>105</v>
      </c>
      <c r="AI25" s="97">
        <f>AI23+AI24</f>
        <v>0</v>
      </c>
      <c r="AJ25" s="95">
        <f>AJ23+AJ24</f>
        <v>0</v>
      </c>
      <c r="AK25" s="94" t="s">
        <v>30</v>
      </c>
      <c r="AL25" s="98">
        <f>AL23+AL24</f>
        <v>0</v>
      </c>
      <c r="AM25" s="37"/>
      <c r="AP25" s="37"/>
      <c r="AQ25" s="37"/>
      <c r="AR25" s="37"/>
    </row>
    <row r="26" spans="1:44" ht="15" customHeight="1" thickBot="1">
      <c r="A26" s="109"/>
      <c r="B26" s="228"/>
      <c r="C26" s="228"/>
      <c r="D26" s="228"/>
      <c r="E26" s="228"/>
      <c r="F26" s="228"/>
      <c r="G26" s="228"/>
      <c r="H26" s="229"/>
      <c r="I26" s="203" t="s">
        <v>31</v>
      </c>
      <c r="J26" s="204"/>
      <c r="K26" s="204"/>
      <c r="L26" s="204"/>
      <c r="M26" s="204"/>
      <c r="N26" s="215"/>
      <c r="O26" s="218">
        <f>AI26</f>
        <v>0</v>
      </c>
      <c r="P26" s="219"/>
      <c r="Q26" s="203" t="s">
        <v>31</v>
      </c>
      <c r="R26" s="204"/>
      <c r="S26" s="204"/>
      <c r="T26" s="204"/>
      <c r="U26" s="204"/>
      <c r="V26" s="204"/>
      <c r="W26" s="81">
        <f>AJ26</f>
        <v>0</v>
      </c>
      <c r="X26" s="101" t="s">
        <v>32</v>
      </c>
      <c r="Y26" s="81">
        <f t="shared" si="20"/>
        <v>0</v>
      </c>
      <c r="AA26" s="168"/>
      <c r="AF26" s="85"/>
      <c r="AG26" s="85"/>
      <c r="AH26" s="85"/>
      <c r="AI26" s="110">
        <f>AI25-AI15</f>
        <v>0</v>
      </c>
      <c r="AJ26" s="111">
        <f>AJ25-AJ15</f>
        <v>0</v>
      </c>
      <c r="AK26" s="112" t="s">
        <v>32</v>
      </c>
      <c r="AL26" s="111">
        <f>AL25-AL15</f>
        <v>0</v>
      </c>
      <c r="AM26" s="37"/>
      <c r="AN26" s="37"/>
      <c r="AO26" s="37"/>
      <c r="AP26" s="37"/>
      <c r="AQ26" s="37"/>
      <c r="AR26" s="37"/>
    </row>
    <row r="27" spans="1:44" ht="15" customHeight="1">
      <c r="A27" s="232" t="s">
        <v>42</v>
      </c>
      <c r="B27" s="233"/>
      <c r="C27" s="113"/>
      <c r="D27" s="113"/>
      <c r="E27" s="230" t="s">
        <v>43</v>
      </c>
      <c r="F27" s="230"/>
      <c r="G27" s="230"/>
      <c r="H27" s="231"/>
      <c r="I27" s="232" t="s">
        <v>43</v>
      </c>
      <c r="J27" s="251"/>
      <c r="K27" s="251"/>
      <c r="L27" s="251"/>
      <c r="M27" s="251"/>
      <c r="N27" s="252"/>
      <c r="O27" s="232" t="s">
        <v>44</v>
      </c>
      <c r="P27" s="253"/>
      <c r="Q27" s="253"/>
      <c r="R27" s="253"/>
      <c r="S27" s="253"/>
      <c r="T27" s="233"/>
      <c r="U27" s="216" t="s">
        <v>45</v>
      </c>
      <c r="V27" s="217"/>
      <c r="W27" s="244">
        <f>AO28</f>
      </c>
      <c r="X27" s="245"/>
      <c r="Y27" s="246"/>
      <c r="AA27" s="125"/>
      <c r="AM27" s="37"/>
      <c r="AO27" s="90" t="s">
        <v>46</v>
      </c>
      <c r="AP27" s="114" t="str">
        <f ca="1">IF(ROUNDUP(((AL26*AL26)^0.5)/50,0)&gt;6,OFFSET(AS15,6,AU13,1,1),OFFSET(AS15,ROUNDUP(((AL26*AL26)^0.5)/50,0),AU13,1,1))</f>
        <v>  1 : 1</v>
      </c>
      <c r="AQ27" s="37"/>
      <c r="AR27" s="37"/>
    </row>
    <row r="28" spans="1:44" ht="15" customHeight="1">
      <c r="A28" s="226"/>
      <c r="B28" s="227"/>
      <c r="C28" s="226"/>
      <c r="D28" s="241"/>
      <c r="E28" s="249"/>
      <c r="F28" s="249"/>
      <c r="G28" s="249"/>
      <c r="H28" s="250"/>
      <c r="I28" s="226"/>
      <c r="J28" s="241"/>
      <c r="K28" s="241"/>
      <c r="L28" s="241"/>
      <c r="M28" s="241"/>
      <c r="N28" s="242"/>
      <c r="O28" s="226"/>
      <c r="P28" s="241"/>
      <c r="Q28" s="241"/>
      <c r="R28" s="241"/>
      <c r="S28" s="241"/>
      <c r="T28" s="242"/>
      <c r="U28" s="243" t="s">
        <v>49</v>
      </c>
      <c r="V28" s="243"/>
      <c r="W28" s="247"/>
      <c r="X28" s="247"/>
      <c r="Y28" s="248"/>
      <c r="AA28" s="92"/>
      <c r="AM28" s="37"/>
      <c r="AN28" s="37"/>
      <c r="AO28" s="37">
        <f>IF(B14=0,"",IF(B24=0,"",IF(Y16&gt;0,B14,IF(Y26&gt;0,B24,""))))</f>
      </c>
      <c r="AP28" s="37"/>
      <c r="AQ28" s="37"/>
      <c r="AR28" s="37"/>
    </row>
    <row r="29" spans="1:44" ht="15" customHeight="1">
      <c r="A29" s="226"/>
      <c r="B29" s="242"/>
      <c r="C29" s="226"/>
      <c r="D29" s="241"/>
      <c r="E29" s="241"/>
      <c r="F29" s="241"/>
      <c r="G29" s="241"/>
      <c r="H29" s="242"/>
      <c r="I29" s="226"/>
      <c r="J29" s="241"/>
      <c r="K29" s="241"/>
      <c r="L29" s="241"/>
      <c r="M29" s="241"/>
      <c r="N29" s="242"/>
      <c r="O29" s="226"/>
      <c r="P29" s="241"/>
      <c r="Q29" s="241"/>
      <c r="R29" s="241"/>
      <c r="S29" s="241"/>
      <c r="T29" s="242"/>
      <c r="U29" s="240" t="s">
        <v>52</v>
      </c>
      <c r="V29" s="240"/>
      <c r="W29" s="115" t="str">
        <f>AP27</f>
        <v>  1 : 1</v>
      </c>
      <c r="X29" s="116" t="s">
        <v>53</v>
      </c>
      <c r="Y29" s="117"/>
      <c r="AA29" s="125"/>
      <c r="AL29" s="128"/>
      <c r="AM29" s="37"/>
      <c r="AN29" s="37"/>
      <c r="AO29" s="37"/>
      <c r="AP29" s="37"/>
      <c r="AQ29" s="37"/>
      <c r="AR29" s="37"/>
    </row>
    <row r="30" spans="1:44" ht="6" customHeight="1" thickBot="1">
      <c r="A30" s="138"/>
      <c r="B30" s="139"/>
      <c r="C30" s="140"/>
      <c r="D30" s="140"/>
      <c r="E30" s="254"/>
      <c r="F30" s="254"/>
      <c r="G30" s="254"/>
      <c r="H30" s="255"/>
      <c r="I30" s="256"/>
      <c r="J30" s="254"/>
      <c r="K30" s="254"/>
      <c r="L30" s="254"/>
      <c r="M30" s="254"/>
      <c r="N30" s="255"/>
      <c r="O30" s="256"/>
      <c r="P30" s="254"/>
      <c r="Q30" s="254"/>
      <c r="R30" s="254"/>
      <c r="S30" s="254"/>
      <c r="T30" s="255"/>
      <c r="U30" s="238"/>
      <c r="V30" s="238"/>
      <c r="W30" s="238"/>
      <c r="X30" s="238"/>
      <c r="Y30" s="239"/>
      <c r="AM30" s="37"/>
      <c r="AN30" s="37"/>
      <c r="AO30" s="37"/>
      <c r="AP30" s="37"/>
      <c r="AQ30" s="37"/>
      <c r="AR30" s="37"/>
    </row>
    <row r="31" spans="1:44" ht="11.25" customHeight="1">
      <c r="A31" s="129"/>
      <c r="B31" s="116"/>
      <c r="C31" s="116"/>
      <c r="D31" s="11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AA31" s="125"/>
      <c r="AM31" s="37"/>
      <c r="AN31" s="37"/>
      <c r="AO31" s="37"/>
      <c r="AP31" s="37"/>
      <c r="AQ31" s="37"/>
      <c r="AR31" s="37"/>
    </row>
    <row r="32" spans="1:44" ht="11.25">
      <c r="A32" s="168" t="s">
        <v>121</v>
      </c>
      <c r="AA32" s="125"/>
      <c r="AM32" s="37"/>
      <c r="AN32" s="37"/>
      <c r="AO32" s="37"/>
      <c r="AP32" s="37"/>
      <c r="AQ32" s="37"/>
      <c r="AR32" s="37"/>
    </row>
    <row r="33" spans="1:39" ht="11.25">
      <c r="A33" s="125" t="s">
        <v>122</v>
      </c>
      <c r="AM33" s="37"/>
    </row>
    <row r="34" spans="1:39" ht="11.25">
      <c r="A34" s="92" t="s">
        <v>123</v>
      </c>
      <c r="AA34" s="125"/>
      <c r="AM34" s="37"/>
    </row>
    <row r="35" spans="1:39" ht="11.25">
      <c r="A35" s="125" t="s">
        <v>124</v>
      </c>
      <c r="AM35" s="37"/>
    </row>
    <row r="36" spans="1:39" ht="11.25">
      <c r="A36" s="125"/>
      <c r="AM36" s="37"/>
    </row>
    <row r="37" spans="2:43" ht="12.75">
      <c r="B37" s="169" t="s">
        <v>126</v>
      </c>
      <c r="AM37" s="37"/>
      <c r="AN37" s="37"/>
      <c r="AO37" s="37"/>
      <c r="AP37" s="37"/>
      <c r="AQ37" s="37"/>
    </row>
    <row r="38" spans="2:43" ht="12.75">
      <c r="B38" s="169" t="s">
        <v>127</v>
      </c>
      <c r="AM38" s="37"/>
      <c r="AN38" s="37"/>
      <c r="AO38" s="37"/>
      <c r="AP38" s="37"/>
      <c r="AQ38" s="37"/>
    </row>
    <row r="39" spans="2:43" ht="11.25">
      <c r="B39" s="171"/>
      <c r="AM39" s="37"/>
      <c r="AN39" s="37"/>
      <c r="AO39" s="37"/>
      <c r="AP39" s="37"/>
      <c r="AQ39" s="37"/>
    </row>
    <row r="40" spans="2:43" ht="12.75">
      <c r="B40" s="170"/>
      <c r="AM40" s="37"/>
      <c r="AN40" s="37"/>
      <c r="AO40" s="37"/>
      <c r="AP40" s="37"/>
      <c r="AQ40" s="37"/>
    </row>
    <row r="41" ht="11.25">
      <c r="AQ41" s="37"/>
    </row>
    <row r="42" ht="11.25">
      <c r="AQ42" s="37"/>
    </row>
    <row r="43" ht="11.25">
      <c r="AQ43" s="37"/>
    </row>
    <row r="44" ht="11.25">
      <c r="AQ44" s="37"/>
    </row>
    <row r="45" ht="11.25">
      <c r="AQ45" s="37"/>
    </row>
    <row r="46" ht="11.25">
      <c r="AQ46" s="37"/>
    </row>
    <row r="47" ht="11.25">
      <c r="AQ47" s="37"/>
    </row>
    <row r="48" ht="11.25">
      <c r="AQ48" s="37"/>
    </row>
    <row r="49" ht="11.25">
      <c r="AQ49" s="37"/>
    </row>
    <row r="50" ht="11.25">
      <c r="AQ50" s="37"/>
    </row>
    <row r="51" ht="11.25">
      <c r="AQ51" s="37"/>
    </row>
    <row r="52" ht="11.25">
      <c r="AQ52" s="37"/>
    </row>
    <row r="53" ht="11.25">
      <c r="AQ53" s="37"/>
    </row>
  </sheetData>
  <sheetProtection sheet="1"/>
  <mergeCells count="90">
    <mergeCell ref="Q24:V24"/>
    <mergeCell ref="C13:G13"/>
    <mergeCell ref="I14:N14"/>
    <mergeCell ref="O23:P23"/>
    <mergeCell ref="I23:N23"/>
    <mergeCell ref="O15:P15"/>
    <mergeCell ref="B16:H16"/>
    <mergeCell ref="O14:P14"/>
    <mergeCell ref="O17:P17"/>
    <mergeCell ref="O21:P21"/>
    <mergeCell ref="E30:H30"/>
    <mergeCell ref="I30:N30"/>
    <mergeCell ref="O30:T30"/>
    <mergeCell ref="I29:N29"/>
    <mergeCell ref="A29:B29"/>
    <mergeCell ref="C23:G23"/>
    <mergeCell ref="O26:P26"/>
    <mergeCell ref="O25:P25"/>
    <mergeCell ref="O24:P24"/>
    <mergeCell ref="I28:N28"/>
    <mergeCell ref="U30:Y30"/>
    <mergeCell ref="U29:V29"/>
    <mergeCell ref="C29:H29"/>
    <mergeCell ref="O29:T29"/>
    <mergeCell ref="O28:T28"/>
    <mergeCell ref="U28:V28"/>
    <mergeCell ref="W27:Y28"/>
    <mergeCell ref="C28:H28"/>
    <mergeCell ref="I27:N27"/>
    <mergeCell ref="O27:T27"/>
    <mergeCell ref="A5:A6"/>
    <mergeCell ref="O6:P6"/>
    <mergeCell ref="A28:B28"/>
    <mergeCell ref="B26:H26"/>
    <mergeCell ref="E27:H27"/>
    <mergeCell ref="A27:B27"/>
    <mergeCell ref="B24:H25"/>
    <mergeCell ref="I24:N24"/>
    <mergeCell ref="I25:N25"/>
    <mergeCell ref="O18:P18"/>
    <mergeCell ref="U27:V27"/>
    <mergeCell ref="O16:P16"/>
    <mergeCell ref="B14:H15"/>
    <mergeCell ref="O22:P22"/>
    <mergeCell ref="O8:P8"/>
    <mergeCell ref="Q23:V23"/>
    <mergeCell ref="Q16:V16"/>
    <mergeCell ref="Q14:V14"/>
    <mergeCell ref="Q15:V15"/>
    <mergeCell ref="O11:P11"/>
    <mergeCell ref="Q26:V26"/>
    <mergeCell ref="O13:P13"/>
    <mergeCell ref="Q25:V25"/>
    <mergeCell ref="I13:N13"/>
    <mergeCell ref="I15:N15"/>
    <mergeCell ref="I16:N16"/>
    <mergeCell ref="O19:P19"/>
    <mergeCell ref="O20:P20"/>
    <mergeCell ref="I26:N26"/>
    <mergeCell ref="Q13:V13"/>
    <mergeCell ref="AF1:AI1"/>
    <mergeCell ref="AF3:AI3"/>
    <mergeCell ref="AA5:AD5"/>
    <mergeCell ref="AP5:AR5"/>
    <mergeCell ref="Q5:W5"/>
    <mergeCell ref="AM5:AO5"/>
    <mergeCell ref="S1:W1"/>
    <mergeCell ref="X2:Y3"/>
    <mergeCell ref="S2:W2"/>
    <mergeCell ref="S3:W3"/>
    <mergeCell ref="K6:L6"/>
    <mergeCell ref="O9:P9"/>
    <mergeCell ref="O12:P12"/>
    <mergeCell ref="I5:P5"/>
    <mergeCell ref="U6:V6"/>
    <mergeCell ref="Q6:R6"/>
    <mergeCell ref="M6:N6"/>
    <mergeCell ref="O10:P10"/>
    <mergeCell ref="S6:T6"/>
    <mergeCell ref="O7:P7"/>
    <mergeCell ref="D5:D6"/>
    <mergeCell ref="B1:B3"/>
    <mergeCell ref="B5:B6"/>
    <mergeCell ref="I6:J6"/>
    <mergeCell ref="C5:C6"/>
    <mergeCell ref="E1:F1"/>
    <mergeCell ref="C3:F3"/>
    <mergeCell ref="G1:P1"/>
    <mergeCell ref="G2:O2"/>
    <mergeCell ref="G3:O3"/>
  </mergeCells>
  <conditionalFormatting sqref="O26:P26 O16:P16 W16 W26 Y16 Y26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D7:D12 D17:D22">
      <formula1>$B$37:$B$39</formula1>
    </dataValidation>
  </dataValidations>
  <printOptions horizontalCentered="1" verticalCentered="1"/>
  <pageMargins left="0.1968503937007874" right="0.1968503937007874" top="0.472440944881889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Light,Standard"&amp;8ergebnisse@gewichtheben.net&amp;C&amp;"Frutiger Light,Standard"&amp;8gültig von 01.01.2018 bis 31.12.2020&amp;R&amp;"Frutiger Light,Standard"&amp;8www.wienergewichtheberverband.at
www.noegv.com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3:26" ht="19.5" customHeight="1">
      <c r="C1" s="146" t="s">
        <v>108</v>
      </c>
      <c r="D1" s="265">
        <f>IF('Vorlage MM'!G1=0,"",'Vorlage MM'!G1)</f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85"/>
      <c r="P1" s="185"/>
      <c r="Q1" s="185"/>
      <c r="R1" s="185"/>
      <c r="T1" s="146" t="s">
        <v>109</v>
      </c>
      <c r="U1" s="262">
        <f>'Vorlage MM'!S1</f>
        <v>43466</v>
      </c>
      <c r="V1" s="262"/>
      <c r="W1" s="262"/>
      <c r="X1" s="262"/>
      <c r="Y1" s="262"/>
      <c r="Z1" s="262"/>
    </row>
    <row r="2" spans="3:24" ht="12" customHeight="1">
      <c r="C2" s="145"/>
      <c r="D2" s="266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268"/>
      <c r="Q2" s="268"/>
      <c r="R2" s="268"/>
      <c r="T2" s="145"/>
      <c r="U2" s="147"/>
      <c r="V2" s="147"/>
      <c r="W2" s="147"/>
      <c r="X2" s="147"/>
    </row>
    <row r="3" spans="2:26" ht="17.25" customHeight="1">
      <c r="B3" s="2" t="s">
        <v>60</v>
      </c>
      <c r="C3" s="3"/>
      <c r="D3" s="3"/>
      <c r="E3" s="4"/>
      <c r="F3" s="5"/>
      <c r="G3" s="2" t="s">
        <v>61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61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62</v>
      </c>
      <c r="O4" s="5"/>
      <c r="P4" s="4"/>
      <c r="Q4" s="5"/>
      <c r="R4" s="1" t="s">
        <v>62</v>
      </c>
      <c r="Z4" s="5"/>
    </row>
    <row r="5" spans="2:26" s="10" customFormat="1" ht="25.5" customHeight="1">
      <c r="B5" s="282" t="s">
        <v>63</v>
      </c>
      <c r="C5" s="11" t="s">
        <v>64</v>
      </c>
      <c r="D5" s="12"/>
      <c r="E5" s="13"/>
      <c r="F5" s="14"/>
      <c r="G5" s="15" t="s">
        <v>65</v>
      </c>
      <c r="H5" s="265"/>
      <c r="I5" s="265"/>
      <c r="J5" s="265"/>
      <c r="K5" s="265"/>
      <c r="L5" s="265"/>
      <c r="M5" s="265"/>
      <c r="N5" s="265"/>
      <c r="O5" s="265"/>
      <c r="P5" s="13"/>
      <c r="Q5" s="14"/>
      <c r="R5" s="15" t="s">
        <v>65</v>
      </c>
      <c r="S5" s="265"/>
      <c r="T5" s="265"/>
      <c r="U5" s="265"/>
      <c r="V5" s="265"/>
      <c r="W5" s="265"/>
      <c r="X5" s="265"/>
      <c r="Y5" s="265"/>
      <c r="Z5" s="265"/>
    </row>
    <row r="6" spans="2:26" s="10" customFormat="1" ht="25.5" customHeight="1">
      <c r="B6" s="283"/>
      <c r="C6" s="16" t="s">
        <v>66</v>
      </c>
      <c r="D6" s="16" t="s">
        <v>67</v>
      </c>
      <c r="E6" s="13"/>
      <c r="F6" s="14"/>
      <c r="G6" s="15" t="s">
        <v>68</v>
      </c>
      <c r="H6" s="272"/>
      <c r="I6" s="272"/>
      <c r="J6" s="272"/>
      <c r="K6" s="272"/>
      <c r="L6" s="272"/>
      <c r="N6" s="17" t="s">
        <v>69</v>
      </c>
      <c r="O6" s="35"/>
      <c r="P6" s="13"/>
      <c r="Q6" s="14"/>
      <c r="R6" s="15" t="s">
        <v>68</v>
      </c>
      <c r="S6" s="272"/>
      <c r="T6" s="272"/>
      <c r="U6" s="272"/>
      <c r="V6" s="272"/>
      <c r="W6" s="272"/>
      <c r="Y6" s="17" t="s">
        <v>69</v>
      </c>
      <c r="Z6" s="35"/>
    </row>
    <row r="7" spans="2:26" ht="12.75" customHeight="1">
      <c r="B7" s="18" t="s">
        <v>70</v>
      </c>
      <c r="C7" s="19" t="s">
        <v>71</v>
      </c>
      <c r="D7" s="19" t="s">
        <v>72</v>
      </c>
      <c r="E7" s="4"/>
      <c r="F7" s="5"/>
      <c r="G7" s="269" t="s">
        <v>73</v>
      </c>
      <c r="H7" s="270"/>
      <c r="I7" s="271"/>
      <c r="J7" s="269" t="s">
        <v>74</v>
      </c>
      <c r="K7" s="270"/>
      <c r="L7" s="20"/>
      <c r="M7" s="273" t="s">
        <v>75</v>
      </c>
      <c r="N7" s="270"/>
      <c r="O7" s="281"/>
      <c r="P7" s="4"/>
      <c r="Q7" s="5"/>
      <c r="R7" s="269" t="s">
        <v>73</v>
      </c>
      <c r="S7" s="270"/>
      <c r="T7" s="271"/>
      <c r="U7" s="269" t="s">
        <v>74</v>
      </c>
      <c r="V7" s="270"/>
      <c r="W7" s="20"/>
      <c r="X7" s="273" t="s">
        <v>75</v>
      </c>
      <c r="Y7" s="270"/>
      <c r="Z7" s="281"/>
    </row>
    <row r="8" spans="2:26" ht="12.75" customHeight="1">
      <c r="B8" s="18" t="s">
        <v>76</v>
      </c>
      <c r="C8" s="19" t="s">
        <v>77</v>
      </c>
      <c r="D8" s="19" t="s">
        <v>78</v>
      </c>
      <c r="E8" s="4"/>
      <c r="F8" s="5"/>
      <c r="G8" s="270"/>
      <c r="H8" s="270"/>
      <c r="I8" s="271"/>
      <c r="J8" s="270"/>
      <c r="K8" s="270"/>
      <c r="L8" s="20"/>
      <c r="M8" s="270"/>
      <c r="N8" s="270"/>
      <c r="O8" s="281"/>
      <c r="P8" s="4"/>
      <c r="Q8" s="5"/>
      <c r="R8" s="270"/>
      <c r="S8" s="270"/>
      <c r="T8" s="271"/>
      <c r="U8" s="270"/>
      <c r="V8" s="270"/>
      <c r="W8" s="20"/>
      <c r="X8" s="270"/>
      <c r="Y8" s="270"/>
      <c r="Z8" s="281"/>
    </row>
    <row r="9" spans="2:26" ht="12.75" customHeight="1">
      <c r="B9" s="18" t="s">
        <v>79</v>
      </c>
      <c r="C9" s="19" t="s">
        <v>80</v>
      </c>
      <c r="D9" s="19" t="s">
        <v>81</v>
      </c>
      <c r="E9" s="4"/>
      <c r="F9" s="5"/>
      <c r="G9" s="269" t="s">
        <v>82</v>
      </c>
      <c r="H9" s="270"/>
      <c r="I9" s="276"/>
      <c r="J9" s="269" t="s">
        <v>74</v>
      </c>
      <c r="K9" s="270"/>
      <c r="L9" s="20"/>
      <c r="M9" s="273" t="s">
        <v>83</v>
      </c>
      <c r="N9" s="270"/>
      <c r="O9" s="274"/>
      <c r="P9" s="4"/>
      <c r="Q9" s="5"/>
      <c r="R9" s="269" t="s">
        <v>82</v>
      </c>
      <c r="S9" s="270"/>
      <c r="T9" s="276"/>
      <c r="U9" s="269" t="s">
        <v>74</v>
      </c>
      <c r="V9" s="270"/>
      <c r="W9" s="21"/>
      <c r="X9" s="273" t="s">
        <v>83</v>
      </c>
      <c r="Y9" s="270"/>
      <c r="Z9" s="274"/>
    </row>
    <row r="10" spans="2:26" ht="12.75" customHeight="1">
      <c r="B10" s="18" t="s">
        <v>84</v>
      </c>
      <c r="C10" s="19" t="s">
        <v>85</v>
      </c>
      <c r="D10" s="19" t="s">
        <v>86</v>
      </c>
      <c r="E10" s="4"/>
      <c r="F10" s="5"/>
      <c r="G10" s="270"/>
      <c r="H10" s="270"/>
      <c r="I10" s="276"/>
      <c r="J10" s="270"/>
      <c r="K10" s="270"/>
      <c r="L10" s="20"/>
      <c r="M10" s="270"/>
      <c r="N10" s="270"/>
      <c r="O10" s="274"/>
      <c r="P10" s="4"/>
      <c r="Q10" s="5"/>
      <c r="R10" s="270"/>
      <c r="S10" s="270"/>
      <c r="T10" s="276"/>
      <c r="U10" s="270"/>
      <c r="V10" s="270"/>
      <c r="W10" s="21"/>
      <c r="X10" s="270"/>
      <c r="Y10" s="270"/>
      <c r="Z10" s="274"/>
    </row>
    <row r="11" spans="2:26" ht="12.75" customHeight="1">
      <c r="B11" s="18" t="s">
        <v>87</v>
      </c>
      <c r="C11" s="19" t="s">
        <v>88</v>
      </c>
      <c r="D11" s="19" t="s">
        <v>89</v>
      </c>
      <c r="E11" s="4"/>
      <c r="F11" s="5"/>
      <c r="G11" s="269" t="s">
        <v>90</v>
      </c>
      <c r="H11" s="270"/>
      <c r="J11" s="22"/>
      <c r="K11" s="22"/>
      <c r="L11" s="22"/>
      <c r="M11" s="22"/>
      <c r="N11" s="22"/>
      <c r="O11" s="36"/>
      <c r="P11" s="4"/>
      <c r="Q11" s="5"/>
      <c r="R11" s="269" t="s">
        <v>90</v>
      </c>
      <c r="S11" s="270"/>
      <c r="U11" s="22"/>
      <c r="V11" s="22"/>
      <c r="W11" s="22"/>
      <c r="X11" s="22"/>
      <c r="Y11" s="22"/>
      <c r="Z11" s="22"/>
    </row>
    <row r="12" spans="2:26" ht="12.75" customHeight="1">
      <c r="B12" s="18" t="s">
        <v>91</v>
      </c>
      <c r="C12" s="19" t="s">
        <v>92</v>
      </c>
      <c r="D12" s="19" t="s">
        <v>93</v>
      </c>
      <c r="E12" s="4"/>
      <c r="F12" s="5"/>
      <c r="G12" s="270"/>
      <c r="H12" s="270"/>
      <c r="I12" s="263"/>
      <c r="J12" s="264"/>
      <c r="K12" s="264"/>
      <c r="L12" s="264"/>
      <c r="M12" s="264"/>
      <c r="N12" s="264"/>
      <c r="O12" s="264"/>
      <c r="P12" s="4"/>
      <c r="Q12" s="5"/>
      <c r="R12" s="270"/>
      <c r="S12" s="270"/>
      <c r="T12" s="263"/>
      <c r="U12" s="277"/>
      <c r="V12" s="277"/>
      <c r="W12" s="277"/>
      <c r="X12" s="277"/>
      <c r="Y12" s="277"/>
      <c r="Z12" s="277"/>
    </row>
    <row r="13" spans="3:26" s="15" customFormat="1" ht="15.75" customHeight="1">
      <c r="C13" s="23"/>
      <c r="D13" s="23"/>
      <c r="E13" s="24"/>
      <c r="G13" s="25"/>
      <c r="H13" s="25"/>
      <c r="I13" s="264"/>
      <c r="J13" s="264"/>
      <c r="K13" s="264"/>
      <c r="L13" s="264"/>
      <c r="M13" s="264"/>
      <c r="N13" s="264"/>
      <c r="O13" s="264"/>
      <c r="P13" s="26"/>
      <c r="Q13" s="27"/>
      <c r="R13" s="25"/>
      <c r="S13" s="25"/>
      <c r="T13" s="277"/>
      <c r="U13" s="277"/>
      <c r="V13" s="277"/>
      <c r="W13" s="277"/>
      <c r="X13" s="277"/>
      <c r="Y13" s="277"/>
      <c r="Z13" s="277"/>
    </row>
    <row r="14" spans="5:26" ht="12.75" customHeight="1">
      <c r="E14" s="4"/>
      <c r="F14" s="275" t="s">
        <v>94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8"/>
      <c r="Q14" s="275" t="s">
        <v>94</v>
      </c>
      <c r="R14" s="270"/>
      <c r="S14" s="270"/>
      <c r="T14" s="270"/>
      <c r="U14" s="270"/>
      <c r="V14" s="270"/>
      <c r="W14" s="270"/>
      <c r="X14" s="270"/>
      <c r="Y14" s="270"/>
      <c r="Z14" s="270"/>
    </row>
    <row r="15" spans="2:26" ht="12.75" customHeight="1">
      <c r="B15" s="29" t="s">
        <v>95</v>
      </c>
      <c r="C15" s="30"/>
      <c r="D15" s="30"/>
      <c r="E15" s="4"/>
      <c r="F15" s="5"/>
      <c r="G15" s="15" t="s">
        <v>65</v>
      </c>
      <c r="H15" s="265"/>
      <c r="I15" s="265"/>
      <c r="J15" s="265"/>
      <c r="K15" s="265"/>
      <c r="L15" s="265"/>
      <c r="M15" s="265"/>
      <c r="N15" s="265"/>
      <c r="O15" s="265"/>
      <c r="P15" s="4"/>
      <c r="Q15" s="5"/>
      <c r="R15" s="15" t="s">
        <v>65</v>
      </c>
      <c r="S15" s="265"/>
      <c r="T15" s="265"/>
      <c r="U15" s="265"/>
      <c r="V15" s="265"/>
      <c r="W15" s="265"/>
      <c r="X15" s="265"/>
      <c r="Y15" s="265"/>
      <c r="Z15" s="265"/>
    </row>
    <row r="16" spans="2:26" ht="12.75" customHeight="1">
      <c r="B16" s="280"/>
      <c r="C16" s="280"/>
      <c r="D16" s="280"/>
      <c r="E16" s="4"/>
      <c r="F16" s="5"/>
      <c r="G16" s="269" t="s">
        <v>68</v>
      </c>
      <c r="H16" s="272"/>
      <c r="I16" s="272"/>
      <c r="J16" s="272"/>
      <c r="K16" s="272"/>
      <c r="L16" s="272"/>
      <c r="M16" s="273" t="s">
        <v>69</v>
      </c>
      <c r="N16" s="270"/>
      <c r="O16" s="274"/>
      <c r="P16" s="4"/>
      <c r="Q16" s="5"/>
      <c r="R16" s="269" t="s">
        <v>68</v>
      </c>
      <c r="S16" s="272"/>
      <c r="T16" s="272"/>
      <c r="U16" s="272"/>
      <c r="V16" s="272"/>
      <c r="W16" s="272"/>
      <c r="X16" s="273" t="s">
        <v>69</v>
      </c>
      <c r="Y16" s="270"/>
      <c r="Z16" s="274"/>
    </row>
    <row r="17" spans="2:26" ht="12.75" customHeight="1">
      <c r="B17" s="280"/>
      <c r="C17" s="280"/>
      <c r="D17" s="280"/>
      <c r="E17" s="4"/>
      <c r="F17" s="5"/>
      <c r="G17" s="270"/>
      <c r="H17" s="272"/>
      <c r="I17" s="272"/>
      <c r="J17" s="272"/>
      <c r="K17" s="272"/>
      <c r="L17" s="272"/>
      <c r="M17" s="270"/>
      <c r="N17" s="270"/>
      <c r="O17" s="274"/>
      <c r="P17" s="4"/>
      <c r="Q17" s="5"/>
      <c r="R17" s="270"/>
      <c r="S17" s="272"/>
      <c r="T17" s="272"/>
      <c r="U17" s="272"/>
      <c r="V17" s="272"/>
      <c r="W17" s="272"/>
      <c r="X17" s="270"/>
      <c r="Y17" s="270"/>
      <c r="Z17" s="274"/>
    </row>
    <row r="18" spans="2:26" ht="12.75" customHeight="1">
      <c r="B18" s="280"/>
      <c r="C18" s="280"/>
      <c r="D18" s="280"/>
      <c r="E18" s="4"/>
      <c r="F18" s="5"/>
      <c r="G18" s="269" t="s">
        <v>73</v>
      </c>
      <c r="H18" s="269"/>
      <c r="I18" s="271"/>
      <c r="J18" s="269" t="s">
        <v>74</v>
      </c>
      <c r="K18" s="270"/>
      <c r="L18" s="20"/>
      <c r="M18" s="273" t="s">
        <v>75</v>
      </c>
      <c r="N18" s="270"/>
      <c r="O18" s="281"/>
      <c r="P18" s="4"/>
      <c r="Q18" s="5"/>
      <c r="R18" s="269" t="s">
        <v>73</v>
      </c>
      <c r="S18" s="269"/>
      <c r="T18" s="271"/>
      <c r="U18" s="269" t="s">
        <v>74</v>
      </c>
      <c r="V18" s="270"/>
      <c r="W18" s="20"/>
      <c r="X18" s="273" t="s">
        <v>75</v>
      </c>
      <c r="Y18" s="270"/>
      <c r="Z18" s="281"/>
    </row>
    <row r="19" spans="2:26" ht="12.75" customHeight="1">
      <c r="B19" s="280"/>
      <c r="C19" s="280"/>
      <c r="D19" s="280"/>
      <c r="E19" s="4"/>
      <c r="F19" s="5"/>
      <c r="G19" s="270"/>
      <c r="H19" s="269"/>
      <c r="I19" s="271"/>
      <c r="J19" s="270"/>
      <c r="K19" s="270"/>
      <c r="L19" s="20"/>
      <c r="M19" s="270"/>
      <c r="N19" s="270"/>
      <c r="O19" s="281"/>
      <c r="P19" s="4"/>
      <c r="Q19" s="5"/>
      <c r="R19" s="270"/>
      <c r="S19" s="269"/>
      <c r="T19" s="271"/>
      <c r="U19" s="270"/>
      <c r="V19" s="270"/>
      <c r="W19" s="20"/>
      <c r="X19" s="270"/>
      <c r="Y19" s="270"/>
      <c r="Z19" s="281"/>
    </row>
    <row r="20" spans="2:26" ht="12.75" customHeight="1">
      <c r="B20" s="280"/>
      <c r="C20" s="280"/>
      <c r="D20" s="280"/>
      <c r="E20" s="4"/>
      <c r="F20" s="5"/>
      <c r="G20" s="269" t="s">
        <v>82</v>
      </c>
      <c r="H20" s="270"/>
      <c r="I20" s="276"/>
      <c r="J20" s="269" t="s">
        <v>74</v>
      </c>
      <c r="K20" s="270"/>
      <c r="L20" s="20"/>
      <c r="M20" s="273" t="s">
        <v>83</v>
      </c>
      <c r="N20" s="270"/>
      <c r="O20" s="274"/>
      <c r="P20" s="4"/>
      <c r="Q20" s="5"/>
      <c r="R20" s="269" t="s">
        <v>82</v>
      </c>
      <c r="S20" s="270"/>
      <c r="T20" s="276"/>
      <c r="U20" s="269" t="s">
        <v>74</v>
      </c>
      <c r="V20" s="270"/>
      <c r="W20" s="20"/>
      <c r="X20" s="273" t="s">
        <v>83</v>
      </c>
      <c r="Y20" s="270"/>
      <c r="Z20" s="274"/>
    </row>
    <row r="21" spans="2:26" ht="12.75" customHeight="1">
      <c r="B21" s="280"/>
      <c r="C21" s="280"/>
      <c r="D21" s="280"/>
      <c r="E21" s="4"/>
      <c r="F21" s="5"/>
      <c r="G21" s="270"/>
      <c r="H21" s="270"/>
      <c r="I21" s="276"/>
      <c r="J21" s="270"/>
      <c r="K21" s="270"/>
      <c r="L21" s="20"/>
      <c r="M21" s="270"/>
      <c r="N21" s="270"/>
      <c r="O21" s="274"/>
      <c r="P21" s="4"/>
      <c r="Q21" s="5"/>
      <c r="R21" s="270"/>
      <c r="S21" s="270"/>
      <c r="T21" s="276"/>
      <c r="U21" s="270"/>
      <c r="V21" s="270"/>
      <c r="W21" s="20"/>
      <c r="X21" s="270"/>
      <c r="Y21" s="270"/>
      <c r="Z21" s="274"/>
    </row>
    <row r="22" spans="2:26" ht="12.75" customHeight="1">
      <c r="B22" s="280"/>
      <c r="C22" s="280"/>
      <c r="D22" s="280"/>
      <c r="E22" s="4"/>
      <c r="F22" s="5"/>
      <c r="G22" s="269" t="s">
        <v>90</v>
      </c>
      <c r="H22" s="270"/>
      <c r="J22" s="22"/>
      <c r="K22" s="22"/>
      <c r="L22" s="22"/>
      <c r="M22" s="22"/>
      <c r="N22" s="22"/>
      <c r="O22" s="22"/>
      <c r="P22" s="4"/>
      <c r="Q22" s="5"/>
      <c r="R22" s="269" t="s">
        <v>90</v>
      </c>
      <c r="S22" s="270"/>
      <c r="U22" s="22"/>
      <c r="V22" s="22"/>
      <c r="W22" s="22"/>
      <c r="X22" s="22"/>
      <c r="Y22" s="22"/>
      <c r="Z22" s="22"/>
    </row>
    <row r="23" spans="2:26" ht="12.75" customHeight="1">
      <c r="B23" s="280"/>
      <c r="C23" s="280"/>
      <c r="D23" s="280"/>
      <c r="E23" s="4"/>
      <c r="F23" s="5"/>
      <c r="G23" s="270"/>
      <c r="H23" s="270"/>
      <c r="I23" s="263"/>
      <c r="J23" s="277"/>
      <c r="K23" s="277"/>
      <c r="L23" s="277"/>
      <c r="M23" s="277"/>
      <c r="N23" s="277"/>
      <c r="O23" s="277"/>
      <c r="P23" s="4"/>
      <c r="Q23" s="5"/>
      <c r="R23" s="270"/>
      <c r="S23" s="270"/>
      <c r="T23" s="263"/>
      <c r="U23" s="277"/>
      <c r="V23" s="277"/>
      <c r="W23" s="277"/>
      <c r="X23" s="277"/>
      <c r="Y23" s="277"/>
      <c r="Z23" s="277"/>
    </row>
    <row r="24" spans="2:26" s="15" customFormat="1" ht="15.75" customHeight="1">
      <c r="B24" s="280"/>
      <c r="C24" s="280"/>
      <c r="D24" s="280"/>
      <c r="E24" s="24"/>
      <c r="F24" s="27"/>
      <c r="G24" s="25"/>
      <c r="H24" s="25"/>
      <c r="I24" s="277"/>
      <c r="J24" s="277"/>
      <c r="K24" s="277"/>
      <c r="L24" s="277"/>
      <c r="M24" s="277"/>
      <c r="N24" s="277"/>
      <c r="O24" s="277"/>
      <c r="P24" s="26"/>
      <c r="Q24" s="27"/>
      <c r="R24" s="25"/>
      <c r="S24" s="25"/>
      <c r="T24" s="277"/>
      <c r="U24" s="277"/>
      <c r="V24" s="277"/>
      <c r="W24" s="277"/>
      <c r="X24" s="277"/>
      <c r="Y24" s="277"/>
      <c r="Z24" s="277"/>
    </row>
    <row r="25" spans="2:26" ht="12.75" customHeight="1">
      <c r="B25" s="280"/>
      <c r="C25" s="280"/>
      <c r="D25" s="280"/>
      <c r="E25" s="4"/>
      <c r="F25" s="275" t="s">
        <v>94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8"/>
      <c r="Q25" s="275" t="s">
        <v>94</v>
      </c>
      <c r="R25" s="270"/>
      <c r="S25" s="270"/>
      <c r="T25" s="270"/>
      <c r="U25" s="270"/>
      <c r="V25" s="270"/>
      <c r="W25" s="270"/>
      <c r="X25" s="270"/>
      <c r="Y25" s="270"/>
      <c r="Z25" s="270"/>
    </row>
    <row r="26" spans="2:26" ht="12.75" customHeight="1">
      <c r="B26" s="280"/>
      <c r="C26" s="280"/>
      <c r="D26" s="280"/>
      <c r="E26" s="4"/>
      <c r="F26" s="5"/>
      <c r="G26" s="15" t="s">
        <v>65</v>
      </c>
      <c r="H26" s="265"/>
      <c r="I26" s="265"/>
      <c r="J26" s="265"/>
      <c r="K26" s="265"/>
      <c r="L26" s="265"/>
      <c r="M26" s="265"/>
      <c r="N26" s="265"/>
      <c r="O26" s="265"/>
      <c r="P26" s="4"/>
      <c r="Q26" s="5"/>
      <c r="R26" s="15" t="s">
        <v>65</v>
      </c>
      <c r="S26" s="265"/>
      <c r="T26" s="265"/>
      <c r="U26" s="265"/>
      <c r="V26" s="265"/>
      <c r="W26" s="265"/>
      <c r="X26" s="265"/>
      <c r="Y26" s="265"/>
      <c r="Z26" s="265"/>
    </row>
    <row r="27" spans="2:26" ht="12.75" customHeight="1">
      <c r="B27" s="280"/>
      <c r="C27" s="280"/>
      <c r="D27" s="280"/>
      <c r="E27" s="4"/>
      <c r="F27" s="5"/>
      <c r="G27" s="269" t="s">
        <v>68</v>
      </c>
      <c r="H27" s="182"/>
      <c r="I27" s="182"/>
      <c r="J27" s="182"/>
      <c r="K27" s="182"/>
      <c r="L27" s="31"/>
      <c r="M27" s="269" t="s">
        <v>69</v>
      </c>
      <c r="N27" s="270"/>
      <c r="O27" s="274"/>
      <c r="P27" s="4"/>
      <c r="Q27" s="5"/>
      <c r="R27" s="269" t="s">
        <v>68</v>
      </c>
      <c r="S27" s="182"/>
      <c r="T27" s="182"/>
      <c r="U27" s="182"/>
      <c r="V27" s="182"/>
      <c r="W27" s="31"/>
      <c r="X27" s="269" t="s">
        <v>69</v>
      </c>
      <c r="Y27" s="270"/>
      <c r="Z27" s="274"/>
    </row>
    <row r="28" spans="2:26" ht="12.75" customHeight="1">
      <c r="B28" s="280"/>
      <c r="C28" s="280"/>
      <c r="D28" s="280"/>
      <c r="E28" s="4"/>
      <c r="F28" s="5"/>
      <c r="G28" s="270"/>
      <c r="H28" s="182"/>
      <c r="I28" s="182"/>
      <c r="J28" s="182"/>
      <c r="K28" s="182"/>
      <c r="L28" s="31"/>
      <c r="M28" s="270"/>
      <c r="N28" s="270"/>
      <c r="O28" s="182"/>
      <c r="P28" s="4"/>
      <c r="Q28" s="5"/>
      <c r="R28" s="270"/>
      <c r="S28" s="182"/>
      <c r="T28" s="182"/>
      <c r="U28" s="182"/>
      <c r="V28" s="182"/>
      <c r="W28" s="31"/>
      <c r="X28" s="270"/>
      <c r="Y28" s="270"/>
      <c r="Z28" s="182"/>
    </row>
    <row r="29" spans="2:26" ht="12.75" customHeight="1">
      <c r="B29" s="280"/>
      <c r="C29" s="280"/>
      <c r="D29" s="280"/>
      <c r="E29" s="4"/>
      <c r="F29" s="5"/>
      <c r="G29" s="269" t="s">
        <v>73</v>
      </c>
      <c r="H29" s="269"/>
      <c r="I29" s="271"/>
      <c r="J29" s="269" t="s">
        <v>74</v>
      </c>
      <c r="K29" s="270"/>
      <c r="L29" s="20"/>
      <c r="M29" s="273" t="s">
        <v>75</v>
      </c>
      <c r="N29" s="279"/>
      <c r="O29" s="281"/>
      <c r="P29" s="4"/>
      <c r="Q29" s="5"/>
      <c r="R29" s="269" t="s">
        <v>73</v>
      </c>
      <c r="S29" s="269"/>
      <c r="T29" s="271"/>
      <c r="U29" s="269" t="s">
        <v>74</v>
      </c>
      <c r="V29" s="270"/>
      <c r="W29" s="20"/>
      <c r="X29" s="273" t="s">
        <v>75</v>
      </c>
      <c r="Y29" s="279"/>
      <c r="Z29" s="281"/>
    </row>
    <row r="30" spans="2:26" ht="12.75" customHeight="1">
      <c r="B30" s="280"/>
      <c r="C30" s="280"/>
      <c r="D30" s="280"/>
      <c r="E30" s="4"/>
      <c r="F30" s="5"/>
      <c r="G30" s="270"/>
      <c r="H30" s="269"/>
      <c r="I30" s="271"/>
      <c r="J30" s="270"/>
      <c r="K30" s="270"/>
      <c r="L30" s="20"/>
      <c r="M30" s="279"/>
      <c r="N30" s="279"/>
      <c r="O30" s="281"/>
      <c r="P30" s="4"/>
      <c r="Q30" s="5"/>
      <c r="R30" s="270"/>
      <c r="S30" s="269"/>
      <c r="T30" s="271"/>
      <c r="U30" s="270"/>
      <c r="V30" s="270"/>
      <c r="W30" s="20"/>
      <c r="X30" s="279"/>
      <c r="Y30" s="279"/>
      <c r="Z30" s="281"/>
    </row>
    <row r="31" spans="2:26" ht="12.75" customHeight="1">
      <c r="B31" s="280"/>
      <c r="C31" s="280"/>
      <c r="D31" s="280"/>
      <c r="E31" s="4"/>
      <c r="F31" s="5"/>
      <c r="G31" s="269" t="s">
        <v>82</v>
      </c>
      <c r="H31" s="269"/>
      <c r="I31" s="276"/>
      <c r="J31" s="269" t="s">
        <v>74</v>
      </c>
      <c r="K31" s="270"/>
      <c r="L31" s="20"/>
      <c r="M31" s="273" t="s">
        <v>83</v>
      </c>
      <c r="N31" s="279"/>
      <c r="O31" s="274"/>
      <c r="P31" s="4"/>
      <c r="Q31" s="5"/>
      <c r="R31" s="269" t="s">
        <v>82</v>
      </c>
      <c r="S31" s="269"/>
      <c r="T31" s="276"/>
      <c r="U31" s="269" t="s">
        <v>74</v>
      </c>
      <c r="V31" s="270"/>
      <c r="W31" s="20"/>
      <c r="X31" s="273" t="s">
        <v>83</v>
      </c>
      <c r="Y31" s="279"/>
      <c r="Z31" s="274"/>
    </row>
    <row r="32" spans="2:26" ht="12.75" customHeight="1">
      <c r="B32" s="280"/>
      <c r="C32" s="280"/>
      <c r="D32" s="280"/>
      <c r="E32" s="4"/>
      <c r="F32" s="5"/>
      <c r="G32" s="270"/>
      <c r="H32" s="269"/>
      <c r="I32" s="276"/>
      <c r="J32" s="270"/>
      <c r="K32" s="270"/>
      <c r="L32" s="20"/>
      <c r="M32" s="279"/>
      <c r="N32" s="279"/>
      <c r="O32" s="274"/>
      <c r="P32" s="4"/>
      <c r="Q32" s="5"/>
      <c r="R32" s="270"/>
      <c r="S32" s="269"/>
      <c r="T32" s="276"/>
      <c r="U32" s="270"/>
      <c r="V32" s="270"/>
      <c r="W32" s="20"/>
      <c r="X32" s="279"/>
      <c r="Y32" s="279"/>
      <c r="Z32" s="274"/>
    </row>
    <row r="33" spans="2:26" ht="12.75" customHeight="1">
      <c r="B33" s="280"/>
      <c r="C33" s="280"/>
      <c r="D33" s="280"/>
      <c r="E33" s="4"/>
      <c r="G33" s="269" t="s">
        <v>90</v>
      </c>
      <c r="H33" s="270"/>
      <c r="J33" s="22"/>
      <c r="K33" s="22"/>
      <c r="L33" s="22"/>
      <c r="M33" s="22"/>
      <c r="N33" s="22"/>
      <c r="O33" s="22"/>
      <c r="P33" s="4"/>
      <c r="R33" s="269" t="s">
        <v>90</v>
      </c>
      <c r="S33" s="270"/>
      <c r="U33" s="22"/>
      <c r="V33" s="22"/>
      <c r="W33" s="22"/>
      <c r="X33" s="22"/>
      <c r="Y33" s="22"/>
      <c r="Z33" s="22"/>
    </row>
    <row r="34" spans="2:26" s="10" customFormat="1" ht="12.75" customHeight="1">
      <c r="B34" s="280"/>
      <c r="C34" s="280"/>
      <c r="D34" s="280"/>
      <c r="E34" s="13"/>
      <c r="G34" s="270"/>
      <c r="H34" s="270"/>
      <c r="I34" s="263"/>
      <c r="J34" s="277"/>
      <c r="K34" s="277"/>
      <c r="L34" s="277"/>
      <c r="M34" s="277"/>
      <c r="N34" s="277"/>
      <c r="O34" s="277"/>
      <c r="P34" s="13"/>
      <c r="R34" s="270"/>
      <c r="S34" s="270"/>
      <c r="T34" s="263"/>
      <c r="U34" s="277"/>
      <c r="V34" s="277"/>
      <c r="W34" s="277"/>
      <c r="X34" s="277"/>
      <c r="Y34" s="277"/>
      <c r="Z34" s="277"/>
    </row>
    <row r="35" spans="2:26" s="20" customFormat="1" ht="15.75" customHeight="1">
      <c r="B35" s="280"/>
      <c r="C35" s="280"/>
      <c r="D35" s="280"/>
      <c r="E35" s="28"/>
      <c r="F35" s="27"/>
      <c r="G35" s="3"/>
      <c r="H35" s="3"/>
      <c r="I35" s="277"/>
      <c r="J35" s="277"/>
      <c r="K35" s="277"/>
      <c r="L35" s="277"/>
      <c r="M35" s="277"/>
      <c r="N35" s="277"/>
      <c r="O35" s="277"/>
      <c r="P35" s="32"/>
      <c r="Q35" s="27"/>
      <c r="R35" s="3"/>
      <c r="S35" s="3"/>
      <c r="T35" s="277"/>
      <c r="U35" s="277"/>
      <c r="V35" s="277"/>
      <c r="W35" s="277"/>
      <c r="X35" s="277"/>
      <c r="Y35" s="277"/>
      <c r="Z35" s="277"/>
    </row>
    <row r="36" spans="2:26" ht="12.75" customHeight="1">
      <c r="B36" s="280"/>
      <c r="C36" s="280"/>
      <c r="D36" s="280"/>
      <c r="E36" s="4"/>
      <c r="F36" s="275" t="s">
        <v>94</v>
      </c>
      <c r="G36" s="270"/>
      <c r="H36" s="270"/>
      <c r="I36" s="270"/>
      <c r="J36" s="270"/>
      <c r="K36" s="270"/>
      <c r="L36" s="270"/>
      <c r="M36" s="270"/>
      <c r="N36" s="270"/>
      <c r="O36" s="270"/>
      <c r="P36" s="278"/>
      <c r="Q36" s="275" t="s">
        <v>94</v>
      </c>
      <c r="R36" s="270"/>
      <c r="S36" s="270"/>
      <c r="T36" s="270"/>
      <c r="U36" s="270"/>
      <c r="V36" s="270"/>
      <c r="W36" s="270"/>
      <c r="X36" s="270"/>
      <c r="Y36" s="270"/>
      <c r="Z36" s="270"/>
    </row>
    <row r="37" spans="2:26" ht="12.75" customHeight="1">
      <c r="B37" s="280"/>
      <c r="C37" s="280"/>
      <c r="D37" s="280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U37" s="265"/>
      <c r="V37" s="265"/>
      <c r="W37" s="265"/>
      <c r="X37" s="265"/>
      <c r="Y37" s="265"/>
      <c r="Z37" s="265"/>
    </row>
    <row r="38" spans="2:26" ht="12.75" customHeight="1">
      <c r="B38" s="280"/>
      <c r="C38" s="280"/>
      <c r="D38" s="280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65"/>
      <c r="V38" s="265"/>
      <c r="W38" s="265"/>
      <c r="X38" s="265"/>
      <c r="Y38" s="265"/>
      <c r="Z38" s="265"/>
    </row>
    <row r="39" spans="2:26" ht="12.75" customHeight="1">
      <c r="B39" s="280"/>
      <c r="C39" s="280"/>
      <c r="D39" s="280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97</v>
      </c>
      <c r="T39" s="34"/>
      <c r="U39" s="265"/>
      <c r="V39" s="265"/>
      <c r="W39" s="265"/>
      <c r="X39" s="265"/>
      <c r="Y39" s="265"/>
      <c r="Z39" s="265"/>
    </row>
    <row r="40" spans="2:26" ht="12.75" customHeight="1">
      <c r="B40" s="280"/>
      <c r="C40" s="280"/>
      <c r="D40" s="280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65"/>
      <c r="V40" s="265"/>
      <c r="W40" s="265"/>
      <c r="X40" s="265"/>
      <c r="Y40" s="265"/>
      <c r="Z40" s="265"/>
    </row>
    <row r="41" spans="5:26" ht="12.7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97</v>
      </c>
      <c r="U41" s="265"/>
      <c r="V41" s="265"/>
      <c r="W41" s="265"/>
      <c r="X41" s="265"/>
      <c r="Y41" s="265"/>
      <c r="Z41" s="265"/>
    </row>
    <row r="42" spans="5:16" ht="17.25" customHeight="1">
      <c r="E42" s="5"/>
      <c r="P42" s="5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110">
    <mergeCell ref="B5:B6"/>
    <mergeCell ref="H5:O5"/>
    <mergeCell ref="O7:O8"/>
    <mergeCell ref="I7:I8"/>
    <mergeCell ref="H6:L6"/>
    <mergeCell ref="M7:N8"/>
    <mergeCell ref="G7:H8"/>
    <mergeCell ref="J7:K8"/>
    <mergeCell ref="G29:H30"/>
    <mergeCell ref="M29:N30"/>
    <mergeCell ref="G22:H23"/>
    <mergeCell ref="O27:O28"/>
    <mergeCell ref="O29:O30"/>
    <mergeCell ref="G27:G28"/>
    <mergeCell ref="H27:K28"/>
    <mergeCell ref="I29:I30"/>
    <mergeCell ref="G18:H19"/>
    <mergeCell ref="I18:I19"/>
    <mergeCell ref="J20:K21"/>
    <mergeCell ref="I20:I21"/>
    <mergeCell ref="I23:O24"/>
    <mergeCell ref="O18:O19"/>
    <mergeCell ref="M18:N19"/>
    <mergeCell ref="M20:N21"/>
    <mergeCell ref="X7:Y8"/>
    <mergeCell ref="Z7:Z8"/>
    <mergeCell ref="T29:T30"/>
    <mergeCell ref="Z18:Z19"/>
    <mergeCell ref="R20:S21"/>
    <mergeCell ref="X20:Y21"/>
    <mergeCell ref="R9:S10"/>
    <mergeCell ref="U9:V10"/>
    <mergeCell ref="T9:T10"/>
    <mergeCell ref="U7:V8"/>
    <mergeCell ref="O31:O32"/>
    <mergeCell ref="J29:K30"/>
    <mergeCell ref="M27:N28"/>
    <mergeCell ref="T20:T21"/>
    <mergeCell ref="M16:N17"/>
    <mergeCell ref="O20:O21"/>
    <mergeCell ref="J31:K32"/>
    <mergeCell ref="J18:K19"/>
    <mergeCell ref="S26:Z26"/>
    <mergeCell ref="R29:S30"/>
    <mergeCell ref="Z20:Z21"/>
    <mergeCell ref="R18:S19"/>
    <mergeCell ref="T18:T19"/>
    <mergeCell ref="X18:Y19"/>
    <mergeCell ref="U20:V21"/>
    <mergeCell ref="U18:V19"/>
    <mergeCell ref="R16:R17"/>
    <mergeCell ref="X16:Y17"/>
    <mergeCell ref="T23:Z24"/>
    <mergeCell ref="Z16:Z17"/>
    <mergeCell ref="X29:Y30"/>
    <mergeCell ref="R27:R28"/>
    <mergeCell ref="S27:V28"/>
    <mergeCell ref="X27:Y28"/>
    <mergeCell ref="U29:V30"/>
    <mergeCell ref="Z27:Z28"/>
    <mergeCell ref="I31:I32"/>
    <mergeCell ref="U40:Z41"/>
    <mergeCell ref="B16:D40"/>
    <mergeCell ref="R33:S34"/>
    <mergeCell ref="U38:Z39"/>
    <mergeCell ref="Z29:Z30"/>
    <mergeCell ref="R31:S32"/>
    <mergeCell ref="X31:Y32"/>
    <mergeCell ref="Q36:Z36"/>
    <mergeCell ref="Z31:Z32"/>
    <mergeCell ref="U37:Z37"/>
    <mergeCell ref="U31:V32"/>
    <mergeCell ref="T31:T32"/>
    <mergeCell ref="T34:Z35"/>
    <mergeCell ref="H26:O26"/>
    <mergeCell ref="F36:P36"/>
    <mergeCell ref="G33:H34"/>
    <mergeCell ref="I34:O35"/>
    <mergeCell ref="M31:N32"/>
    <mergeCell ref="G31:H32"/>
    <mergeCell ref="F14:P14"/>
    <mergeCell ref="F25:P25"/>
    <mergeCell ref="Q25:Z25"/>
    <mergeCell ref="R22:S23"/>
    <mergeCell ref="O16:O17"/>
    <mergeCell ref="G20:H21"/>
    <mergeCell ref="G16:G17"/>
    <mergeCell ref="S16:W17"/>
    <mergeCell ref="H16:L17"/>
    <mergeCell ref="S15:Z15"/>
    <mergeCell ref="H15:O15"/>
    <mergeCell ref="Q14:Z14"/>
    <mergeCell ref="M9:N10"/>
    <mergeCell ref="O9:O10"/>
    <mergeCell ref="G9:H10"/>
    <mergeCell ref="J9:K10"/>
    <mergeCell ref="I9:I10"/>
    <mergeCell ref="R11:S12"/>
    <mergeCell ref="G11:H12"/>
    <mergeCell ref="T12:Z13"/>
    <mergeCell ref="U1:Z1"/>
    <mergeCell ref="I12:O13"/>
    <mergeCell ref="D1:R1"/>
    <mergeCell ref="D2:R2"/>
    <mergeCell ref="S5:Z5"/>
    <mergeCell ref="R7:S8"/>
    <mergeCell ref="T7:T8"/>
    <mergeCell ref="S6:W6"/>
    <mergeCell ref="X9:Y10"/>
    <mergeCell ref="Z9:Z10"/>
  </mergeCells>
  <printOptions/>
  <pageMargins left="0.3937007874015748" right="0.3937007874015748" top="0.22" bottom="0.19" header="0.5118110236220472" footer="0.2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Gerhard Fuchs</cp:lastModifiedBy>
  <cp:lastPrinted>2019-04-30T22:05:01Z</cp:lastPrinted>
  <dcterms:created xsi:type="dcterms:W3CDTF">2001-02-19T09:52:04Z</dcterms:created>
  <dcterms:modified xsi:type="dcterms:W3CDTF">2019-04-30T22:15:52Z</dcterms:modified>
  <cp:category/>
  <cp:version/>
  <cp:contentType/>
  <cp:contentStatus/>
</cp:coreProperties>
</file>